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50_通知・算定構造表\03_処遇改善通知\2024xxxx_事務処理手順\03xx正式発出\様式\記載例\"/>
    </mc:Choice>
  </mc:AlternateContent>
  <xr:revisionPtr revIDLastSave="0" documentId="13_ncr:1_{F207CF06-EA9F-44A0-A9DC-C02B86F5E3C6}" xr6:coauthVersionLast="47" xr6:coauthVersionMax="47"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5" i="18" l="1"/>
  <c r="AK206" i="18"/>
  <c r="AB131" i="18"/>
  <c r="AB129" i="18"/>
  <c r="T60" i="18"/>
  <c r="T67" i="38"/>
  <c r="AW63" i="38"/>
  <c r="AW62" i="38"/>
  <c r="AW61" i="38"/>
  <c r="AK56" i="38"/>
  <c r="AC56" i="38"/>
  <c r="H53" i="38"/>
  <c r="L49" i="38"/>
  <c r="L50" i="38" s="1"/>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49" i="37"/>
  <c r="L50" i="37" s="1"/>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49" i="36"/>
  <c r="L50" i="36" s="1"/>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49" i="35"/>
  <c r="L50" i="35" s="1"/>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49" i="34"/>
  <c r="L50" i="34" s="1"/>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AW48" i="35"/>
  <c r="BE48" i="35" s="1"/>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W48" i="38" s="1"/>
  <c r="AH61" i="38"/>
  <c r="Q49" i="37"/>
  <c r="BA51" i="35"/>
  <c r="Q51" i="35"/>
  <c r="AW48" i="34" l="1"/>
  <c r="BE48" i="34" s="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AW48" i="37"/>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AW48" i="36"/>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AC51" i="36"/>
  <c r="AC52" i="36" s="1"/>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BE51" i="37" l="1"/>
  <c r="AC51" i="37"/>
  <c r="AC52" i="37" s="1"/>
  <c r="G51" i="34"/>
  <c r="G52" i="34" s="1"/>
  <c r="AS51" i="34"/>
  <c r="BI51" i="34" s="1"/>
  <c r="V50" i="34"/>
  <c r="G51" i="37"/>
  <c r="G52" i="37" s="1"/>
  <c r="AS51" i="37"/>
  <c r="BI51" i="37" s="1"/>
  <c r="G51" i="36"/>
  <c r="G52" i="36" s="1"/>
  <c r="AS51" i="36"/>
  <c r="BI51" i="36" s="1"/>
  <c r="V50" i="36"/>
  <c r="G52" i="35"/>
  <c r="V51" i="35"/>
  <c r="V52" i="35" s="1"/>
  <c r="V50" i="38"/>
  <c r="G51" i="38"/>
  <c r="AS51" i="38"/>
  <c r="BI51" i="38" s="1"/>
  <c r="Q52" i="37"/>
  <c r="Q52" i="36"/>
  <c r="Q52" i="34"/>
  <c r="V51" i="34"/>
  <c r="V52" i="34" s="1"/>
  <c r="V51" i="36" l="1"/>
  <c r="V52" i="36" s="1"/>
  <c r="V51" i="37"/>
  <c r="V52" i="37" s="1"/>
  <c r="G52" i="38"/>
  <c r="V51" i="38"/>
  <c r="V52" i="38" s="1"/>
  <c r="T67" i="29" l="1"/>
  <c r="AW63" i="29"/>
  <c r="AW62" i="29"/>
  <c r="AW61" i="29"/>
  <c r="AD53" i="29"/>
  <c r="H53" i="29"/>
  <c r="BN51" i="29"/>
  <c r="L49" i="29"/>
  <c r="L50" i="29" s="1"/>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48" i="29"/>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48" i="28" l="1"/>
  <c r="AW60" i="28"/>
  <c r="AS60" i="28"/>
  <c r="AS32" i="28" s="1"/>
  <c r="CI3" i="28"/>
  <c r="Q50" i="28"/>
  <c r="BV51" i="28"/>
  <c r="CI6" i="28"/>
  <c r="L49" i="28"/>
  <c r="L50" i="28" s="1"/>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49" i="21"/>
  <c r="L50" i="21" s="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W48" i="20"/>
  <c r="AP57" i="21"/>
  <c r="BA48" i="21" s="1"/>
  <c r="AH57" i="21"/>
  <c r="Q49" i="21" s="1"/>
  <c r="AP62" i="21"/>
  <c r="CI8" i="21" s="1"/>
  <c r="AH62" i="21"/>
  <c r="AS48" i="20"/>
  <c r="L49" i="20"/>
  <c r="L50" i="20" s="1"/>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AW48" i="21"/>
  <c r="BE48" i="21" s="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L49" i="12"/>
  <c r="CI7" i="12"/>
  <c r="S143" i="18" s="1"/>
  <c r="AW48" i="12"/>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Q18" i="18" s="1"/>
  <c r="AW51" i="12"/>
  <c r="AC51" i="12"/>
  <c r="BE51" i="12"/>
  <c r="AM129" i="18"/>
  <c r="AK134" i="18" s="1"/>
  <c r="AK225" i="18" s="1"/>
  <c r="V50" i="12"/>
  <c r="S118" i="18" l="1"/>
  <c r="L52" i="12"/>
  <c r="T106" i="18"/>
  <c r="AK114" i="18" s="1"/>
  <c r="G52" i="12"/>
  <c r="V52" i="12"/>
  <c r="BI51" i="12"/>
  <c r="Q19" i="18" l="1"/>
  <c r="Q25" i="18" s="1"/>
  <c r="Y25" i="18" s="1"/>
  <c r="AK212" i="18" s="1"/>
  <c r="AK125" i="18"/>
  <c r="AK224" i="18" s="1"/>
  <c r="AK222" i="18"/>
  <c r="Q21" i="18"/>
  <c r="Y20" i="18"/>
  <c r="AK210" i="18" s="1"/>
  <c r="AC52" i="12"/>
  <c r="Y21" i="18" l="1"/>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427909F-DD73-4011-A7D4-836903C4A76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1C5E5B5-7DAA-4BDE-9175-0359253BAF46}">
      <text>
        <r>
          <rPr>
            <sz val="9"/>
            <color rgb="FF000000"/>
            <rFont val="MS P ゴシック"/>
            <family val="3"/>
            <charset val="128"/>
          </rPr>
          <t>令和５年度にベア加算を算定し、令和６年４・５月にも継続してベア加算を算定する場合「１」</t>
        </r>
      </text>
    </comment>
    <comment ref="Y4" authorId="0" shapeId="0" xr:uid="{5437DBC6-126A-4C37-A1DC-4A165055F52B}">
      <text>
        <r>
          <rPr>
            <sz val="9"/>
            <color rgb="FF000000"/>
            <rFont val="MS P ゴシック"/>
            <family val="3"/>
            <charset val="128"/>
          </rPr>
          <t>必ずプルダウンで選択してください。</t>
        </r>
      </text>
    </comment>
    <comment ref="AE4" authorId="0" shapeId="0" xr:uid="{E27C2B54-3445-423B-AE35-F8865BEB194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C5B3E69-07EE-4DC6-AB3A-20A627F0E72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62FB30-B5A6-4554-85DA-342DF30B480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FE84A47-C4C9-42EE-9886-6618BE05D7AB}">
      <text>
        <r>
          <rPr>
            <sz val="9"/>
            <color rgb="FF000000"/>
            <rFont val="MS P ゴシック"/>
            <family val="3"/>
            <charset val="128"/>
          </rPr>
          <t>４・５月に処遇Ⅰ、６月以降に処遇Ⅰ相当の加算区分を算定する場合は「１」</t>
        </r>
      </text>
    </comment>
    <comment ref="CI6" authorId="0" shapeId="0" xr:uid="{4E960BF7-DC29-46C0-BC27-67967897CF4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F5F629F-423D-4C37-99BB-ED3529D5C18D}">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4DB34DF-1C7D-418D-A7A7-44AC44A289D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1904BFB8-4B4A-4167-9DAB-17B593830F7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83BA929-34B6-41AB-A11E-FF00427F040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97384AA-7BB5-4047-8BC5-FB5F0104A732}">
      <text>
        <r>
          <rPr>
            <sz val="9"/>
            <color rgb="FF000000"/>
            <rFont val="MS P ゴシック"/>
            <family val="3"/>
            <charset val="128"/>
          </rPr>
          <t>算定していない場合は、
「特定加算なし」を選択してください。</t>
        </r>
      </text>
    </comment>
    <comment ref="L9" authorId="0" shapeId="0" xr:uid="{136108A5-6C4C-44E6-87E3-AAA39E4182B5}">
      <text>
        <r>
          <rPr>
            <sz val="9"/>
            <color rgb="FF000000"/>
            <rFont val="MS P ゴシック"/>
            <family val="3"/>
            <charset val="128"/>
          </rPr>
          <t>算定していない場合は、
「ベア加算なし」を選択してください。</t>
        </r>
      </text>
    </comment>
    <comment ref="V9" authorId="1" shapeId="0" xr:uid="{823DCAFB-2193-475D-B7E6-7E0B8DBAC15C}">
      <text>
        <r>
          <rPr>
            <sz val="9"/>
            <color indexed="81"/>
            <rFont val="MS P ゴシック"/>
            <family val="3"/>
            <charset val="128"/>
          </rPr>
          <t>「新加算Ⅱ」が表示され、加算率が「エラー」と表示された場合は「新加算Ⅰ」と読み替えること。</t>
        </r>
      </text>
    </comment>
    <comment ref="CI9" authorId="0" shapeId="0" xr:uid="{1B607136-8E70-4722-81B9-E3B7C890BCD8}">
      <text>
        <r>
          <rPr>
            <sz val="9"/>
            <color rgb="FF000000"/>
            <rFont val="MS P ゴシック"/>
            <family val="3"/>
            <charset val="128"/>
          </rPr>
          <t>キャリアパス要件Ⅴで「満たす」を選択していれば「１」</t>
        </r>
      </text>
    </comment>
    <comment ref="CI10" authorId="0" shapeId="0" xr:uid="{7B5C19DB-C64E-4992-9FDC-D44012CAB0F1}">
      <text>
        <r>
          <rPr>
            <sz val="9"/>
            <color rgb="FF000000"/>
            <rFont val="MS P ゴシック"/>
            <family val="3"/>
            <charset val="128"/>
          </rPr>
          <t>職場環境等要件の上位区分を「満たす」と選択していれば「１」</t>
        </r>
      </text>
    </comment>
    <comment ref="V12" authorId="1" shapeId="0" xr:uid="{CB759AA4-CF4C-4D6F-8A70-8D647C2B7218}">
      <text>
        <r>
          <rPr>
            <sz val="9"/>
            <color indexed="81"/>
            <rFont val="MS P ゴシック"/>
            <family val="3"/>
            <charset val="128"/>
          </rPr>
          <t>「新加算Ⅱ」が表示され、加算率が「エラー」と表示された場合は「新加算Ⅰ」と読み替えること。</t>
        </r>
      </text>
    </comment>
    <comment ref="B13" authorId="0" shapeId="0" xr:uid="{824422A2-BEC7-44A4-A6D6-681E9064B7D0}">
      <text>
        <r>
          <rPr>
            <sz val="9"/>
            <color rgb="FF000000"/>
            <rFont val="MS P ゴシック"/>
            <family val="3"/>
            <charset val="128"/>
          </rPr>
          <t>令和６年度の算定対象月を記入してください。</t>
        </r>
      </text>
    </comment>
    <comment ref="F15" authorId="0" shapeId="0" xr:uid="{7428881B-C835-4DFA-8835-4AB486E79BE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3F0095A-AC4B-422F-BAC4-8F59A8F6D68B}">
      <text>
        <r>
          <rPr>
            <sz val="9"/>
            <color indexed="81"/>
            <rFont val="MS P ゴシック"/>
            <family val="3"/>
            <charset val="128"/>
          </rPr>
          <t>「新加算Ⅱ」が表示され、加算率が「エラー」と表示された場合は「新加算Ⅰ」と読み替えること。</t>
        </r>
      </text>
    </comment>
    <comment ref="B18" authorId="0" shapeId="0" xr:uid="{910DCD3F-7D47-4BE9-9EA2-BCA94C794D03}">
      <text>
        <r>
          <rPr>
            <sz val="9"/>
            <color rgb="FF000000"/>
            <rFont val="MS P ゴシック"/>
            <family val="3"/>
            <charset val="128"/>
          </rPr>
          <t>右欄の選択肢（「満たす」など）から、
それぞれ当てはまるものを選択してください。</t>
        </r>
      </text>
    </comment>
    <comment ref="AL25" authorId="0" shapeId="0" xr:uid="{D9107DAC-340B-4440-9C9D-6259CDA62C1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399E5E8-7796-45EA-BD8E-04A12D7B53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CE7D430-C9AC-460D-BF5F-6FAEA0D056E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31EFF3C-6F88-4A93-B575-DD2D7A23D62F}">
      <text>
        <r>
          <rPr>
            <sz val="9"/>
            <color rgb="FF000000"/>
            <rFont val="MS P ゴシック"/>
            <family val="3"/>
            <charset val="128"/>
          </rPr>
          <t>小規模事業者等の特例で満たす場合も含む</t>
        </r>
      </text>
    </comment>
    <comment ref="AG37" authorId="0" shapeId="0" xr:uid="{0FB44947-6433-4FF5-ABB2-CB8319767E6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DE04C6A-AA75-4BC6-BA8C-DA1F2C81567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A68BA8A-7097-4EBD-A804-AB9092B98AA9}">
      <text>
        <r>
          <rPr>
            <sz val="9"/>
            <color indexed="81"/>
            <rFont val="MS P ゴシック"/>
            <family val="3"/>
            <charset val="128"/>
          </rPr>
          <t>左記に「対象加算なし」が表示された場合は、「満たす」を選択し、「対象加算なし」を選択してください。</t>
        </r>
      </text>
    </comment>
    <comment ref="AL40" authorId="1" shapeId="0" xr:uid="{8C5C2E6A-4476-4D3B-9D32-247C415827C6}">
      <text>
        <r>
          <rPr>
            <sz val="9"/>
            <color indexed="81"/>
            <rFont val="MS P ゴシック"/>
            <family val="3"/>
            <charset val="128"/>
          </rPr>
          <t>左記に「対象加算なし」が表示された場合は、「満たす」を選択し、「対象加算なし」を選択してください。</t>
        </r>
      </text>
    </comment>
    <comment ref="AD41" authorId="0" shapeId="0" xr:uid="{7E74BDEE-EB4E-4DB3-950B-370E1FAF4FB2}">
      <text>
        <r>
          <rPr>
            <sz val="9"/>
            <color rgb="FF000000"/>
            <rFont val="MS P ゴシック"/>
            <family val="3"/>
            <charset val="128"/>
          </rPr>
          <t>「満たす」を選択した場合は、算定する加算の区分等を選択してください。</t>
        </r>
      </text>
    </comment>
    <comment ref="AL41" authorId="0" shapeId="0" xr:uid="{F570177F-4C0B-4105-9B22-ABADBD362BB8}">
      <text>
        <r>
          <rPr>
            <sz val="9"/>
            <color rgb="FF000000"/>
            <rFont val="MS P ゴシック"/>
            <family val="3"/>
            <charset val="128"/>
          </rPr>
          <t>「満たす」を選択した場合は、算定する加算の区分等を選択してください。</t>
        </r>
      </text>
    </comment>
    <comment ref="B47" authorId="0" shapeId="0" xr:uid="{7F8D82BF-B19B-48EC-9F73-3E86CDC468B6}">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8987CDB5-DE51-4435-876D-FE19BF8E061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7491F47-039F-4DF4-8037-0F9E01A62EB6}">
      <text>
        <r>
          <rPr>
            <sz val="9"/>
            <color rgb="FF000000"/>
            <rFont val="MS P ゴシック"/>
            <family val="3"/>
            <charset val="128"/>
          </rPr>
          <t>令和５年度にベア加算を算定し、令和６年４・５月にも継続してベア加算を算定する場合「１」</t>
        </r>
      </text>
    </comment>
    <comment ref="Y4" authorId="0" shapeId="0" xr:uid="{12018AEB-6FA1-44CE-A5E4-F9DC1F84CA2E}">
      <text>
        <r>
          <rPr>
            <sz val="9"/>
            <color rgb="FF000000"/>
            <rFont val="MS P ゴシック"/>
            <family val="3"/>
            <charset val="128"/>
          </rPr>
          <t>必ずプルダウンで選択してください。</t>
        </r>
      </text>
    </comment>
    <comment ref="AE4" authorId="0" shapeId="0" xr:uid="{81D7080A-181B-465C-B882-ABC6AA0E7CE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69003C2-C8B8-4FDB-B55B-39A003198BB7}">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D0558C-039A-474E-A92D-9B71BF1EC5E3}">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5A082C71-BE39-414F-8AF0-95F91C33F4F8}">
      <text>
        <r>
          <rPr>
            <sz val="9"/>
            <color rgb="FF000000"/>
            <rFont val="MS P ゴシック"/>
            <family val="3"/>
            <charset val="128"/>
          </rPr>
          <t>４・５月に処遇Ⅰ、６月以降に処遇Ⅰ相当の加算区分を算定する場合は「１」</t>
        </r>
      </text>
    </comment>
    <comment ref="CI6" authorId="0" shapeId="0" xr:uid="{6AAA06B1-6346-4F3C-9FBC-4EC9BCB2C52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827D40B-17E5-4632-BAC6-67651D202E2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6B7F019-95AA-4CE6-8032-C354ECAFC427}">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DECB32CA-6B66-4F14-8887-BDCFB40C0BB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687FF0D-E4C0-424C-97DB-891C87D76A1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53DCD5A-8B11-43D9-B7F6-3F1A9003C393}">
      <text>
        <r>
          <rPr>
            <sz val="9"/>
            <color rgb="FF000000"/>
            <rFont val="MS P ゴシック"/>
            <family val="3"/>
            <charset val="128"/>
          </rPr>
          <t>算定していない場合は、
「特定加算なし」を選択してください。</t>
        </r>
      </text>
    </comment>
    <comment ref="L9" authorId="0" shapeId="0" xr:uid="{1E8C1A35-0CBE-4B52-8D7A-46153AA38569}">
      <text>
        <r>
          <rPr>
            <sz val="9"/>
            <color rgb="FF000000"/>
            <rFont val="MS P ゴシック"/>
            <family val="3"/>
            <charset val="128"/>
          </rPr>
          <t>算定していない場合は、
「ベア加算なし」を選択してください。</t>
        </r>
      </text>
    </comment>
    <comment ref="V9" authorId="1" shapeId="0" xr:uid="{D6B4CB13-D5E6-4298-89BF-F7F9402BD7C4}">
      <text>
        <r>
          <rPr>
            <sz val="9"/>
            <color indexed="81"/>
            <rFont val="MS P ゴシック"/>
            <family val="3"/>
            <charset val="128"/>
          </rPr>
          <t>「新加算Ⅱ」が表示され、加算率が「エラー」と表示された場合は「新加算Ⅰ」と読み替えること。</t>
        </r>
      </text>
    </comment>
    <comment ref="CI9" authorId="0" shapeId="0" xr:uid="{D4B9D1A1-9ADD-4EEB-A8D6-01156293D08A}">
      <text>
        <r>
          <rPr>
            <sz val="9"/>
            <color rgb="FF000000"/>
            <rFont val="MS P ゴシック"/>
            <family val="3"/>
            <charset val="128"/>
          </rPr>
          <t>キャリアパス要件Ⅴで「満たす」を選択していれば「１」</t>
        </r>
      </text>
    </comment>
    <comment ref="CI10" authorId="0" shapeId="0" xr:uid="{5A179C94-C63A-4833-8FED-DCFD685C4B96}">
      <text>
        <r>
          <rPr>
            <sz val="9"/>
            <color rgb="FF000000"/>
            <rFont val="MS P ゴシック"/>
            <family val="3"/>
            <charset val="128"/>
          </rPr>
          <t>職場環境等要件の上位区分を「満たす」と選択していれば「１」</t>
        </r>
      </text>
    </comment>
    <comment ref="V12" authorId="1" shapeId="0" xr:uid="{C14171E4-93E3-4561-B5C3-D76B549A105C}">
      <text>
        <r>
          <rPr>
            <sz val="9"/>
            <color indexed="81"/>
            <rFont val="MS P ゴシック"/>
            <family val="3"/>
            <charset val="128"/>
          </rPr>
          <t>「新加算Ⅱ」が表示され、加算率が「エラー」と表示された場合は「新加算Ⅰ」と読み替えること。</t>
        </r>
      </text>
    </comment>
    <comment ref="B13" authorId="0" shapeId="0" xr:uid="{441DE50B-12A3-4328-9A50-E27BD2EA0A05}">
      <text>
        <r>
          <rPr>
            <sz val="9"/>
            <color rgb="FF000000"/>
            <rFont val="MS P ゴシック"/>
            <family val="3"/>
            <charset val="128"/>
          </rPr>
          <t>令和６年度の算定対象月を記入してください。</t>
        </r>
      </text>
    </comment>
    <comment ref="F15" authorId="0" shapeId="0" xr:uid="{8B3179F3-8529-48E4-9792-436C65DFED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CCE426E-BC1B-4ADB-A6E5-11D284C1A7F3}">
      <text>
        <r>
          <rPr>
            <sz val="9"/>
            <color indexed="81"/>
            <rFont val="MS P ゴシック"/>
            <family val="3"/>
            <charset val="128"/>
          </rPr>
          <t>「新加算Ⅱ」が表示され、加算率が「エラー」と表示された場合は「新加算Ⅰ」と読み替えること。</t>
        </r>
      </text>
    </comment>
    <comment ref="B18" authorId="0" shapeId="0" xr:uid="{15AC9C50-8AF8-4B35-AB1E-87DCE719C2CB}">
      <text>
        <r>
          <rPr>
            <sz val="9"/>
            <color rgb="FF000000"/>
            <rFont val="MS P ゴシック"/>
            <family val="3"/>
            <charset val="128"/>
          </rPr>
          <t>右欄の選択肢（「満たす」など）から、
それぞれ当てはまるものを選択してください。</t>
        </r>
      </text>
    </comment>
    <comment ref="AL25" authorId="0" shapeId="0" xr:uid="{D7D622D1-2967-40D1-AF70-B048094AB132}">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A1B8A94-F16B-40DB-94D7-C80479E28C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921DEE2-2AB1-42F1-A539-4A5EB041481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E5A7372-0B05-4BE7-95C8-56E7BB4717E8}">
      <text>
        <r>
          <rPr>
            <sz val="9"/>
            <color rgb="FF000000"/>
            <rFont val="MS P ゴシック"/>
            <family val="3"/>
            <charset val="128"/>
          </rPr>
          <t>小規模事業者等の特例で満たす場合も含む</t>
        </r>
      </text>
    </comment>
    <comment ref="AG37" authorId="0" shapeId="0" xr:uid="{834DDCC8-48DC-4A8C-A0A3-959811C9C8E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51BED3CC-3E0F-4C34-870D-127363B4E11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AC10B7B7-9DD6-423A-9FD0-2525793380CE}">
      <text>
        <r>
          <rPr>
            <sz val="9"/>
            <color indexed="81"/>
            <rFont val="MS P ゴシック"/>
            <family val="3"/>
            <charset val="128"/>
          </rPr>
          <t>左記に「対象加算なし」が表示された場合は、「満たす」を選択し、「対象加算なし」を選択してください。</t>
        </r>
      </text>
    </comment>
    <comment ref="AL40" authorId="1" shapeId="0" xr:uid="{9AC2926A-8038-4BE3-A64E-832AC7698E98}">
      <text>
        <r>
          <rPr>
            <sz val="9"/>
            <color indexed="81"/>
            <rFont val="MS P ゴシック"/>
            <family val="3"/>
            <charset val="128"/>
          </rPr>
          <t>左記に「対象加算なし」が表示された場合は、「満たす」を選択し、「対象加算なし」を選択してください。</t>
        </r>
      </text>
    </comment>
    <comment ref="AD41" authorId="0" shapeId="0" xr:uid="{0603E8BF-8D0E-445B-A654-6DD035BD78F5}">
      <text>
        <r>
          <rPr>
            <sz val="9"/>
            <color rgb="FF000000"/>
            <rFont val="MS P ゴシック"/>
            <family val="3"/>
            <charset val="128"/>
          </rPr>
          <t>「満たす」を選択した場合は、算定する加算の区分等を選択してください。</t>
        </r>
      </text>
    </comment>
    <comment ref="AL41" authorId="0" shapeId="0" xr:uid="{FD1FF52E-473A-491B-9A19-5DA5C38A14EB}">
      <text>
        <r>
          <rPr>
            <sz val="9"/>
            <color rgb="FF000000"/>
            <rFont val="MS P ゴシック"/>
            <family val="3"/>
            <charset val="128"/>
          </rPr>
          <t>「満たす」を選択した場合は、算定する加算の区分等を選択してください。</t>
        </r>
      </text>
    </comment>
    <comment ref="B47" authorId="0" shapeId="0" xr:uid="{0D55B04D-C1EB-4134-ADC3-D9DF8402E2D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91A0AE80-3654-4987-9605-B8620214D47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AF21CFF-A462-4AB1-99D2-C00CE88EF21B}">
      <text>
        <r>
          <rPr>
            <sz val="9"/>
            <color rgb="FF000000"/>
            <rFont val="MS P ゴシック"/>
            <family val="3"/>
            <charset val="128"/>
          </rPr>
          <t>令和５年度にベア加算を算定し、令和６年４・５月にも継続してベア加算を算定する場合「１」</t>
        </r>
      </text>
    </comment>
    <comment ref="Y4" authorId="0" shapeId="0" xr:uid="{C23A7607-B67D-4332-B0E4-AB8A42340923}">
      <text>
        <r>
          <rPr>
            <sz val="9"/>
            <color rgb="FF000000"/>
            <rFont val="MS P ゴシック"/>
            <family val="3"/>
            <charset val="128"/>
          </rPr>
          <t>必ずプルダウンで選択してください。</t>
        </r>
      </text>
    </comment>
    <comment ref="AE4" authorId="0" shapeId="0" xr:uid="{176D112A-7A78-4825-A2C2-649CCE19387E}">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2499F9C3-8FBD-458D-8C07-6E0FE2D172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2FD2BAC2-9F51-4617-BD6D-18395881C3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797B15-0624-4FEA-8904-F6D3424B3875}">
      <text>
        <r>
          <rPr>
            <sz val="9"/>
            <color rgb="FF000000"/>
            <rFont val="MS P ゴシック"/>
            <family val="3"/>
            <charset val="128"/>
          </rPr>
          <t>４・５月に処遇Ⅰ、６月以降に処遇Ⅰ相当の加算区分を算定する場合は「１」</t>
        </r>
      </text>
    </comment>
    <comment ref="CI6" authorId="0" shapeId="0" xr:uid="{0FACB9F7-479B-44E4-A551-ACB0DC602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B350543-2FB2-4156-8D24-6005D57978B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021F9A4-3FD8-4CEB-B055-0138E7C4A8E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7877B93-8EEC-43A7-B6B0-CC53650617C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F96E55C-0643-42F6-B1ED-1248372E5C2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896EE9D4-4279-4130-99A7-4B4DAFE94250}">
      <text>
        <r>
          <rPr>
            <sz val="9"/>
            <color rgb="FF000000"/>
            <rFont val="MS P ゴシック"/>
            <family val="3"/>
            <charset val="128"/>
          </rPr>
          <t>算定していない場合は、
「特定加算なし」を選択してください。</t>
        </r>
      </text>
    </comment>
    <comment ref="L9" authorId="0" shapeId="0" xr:uid="{93D15E06-934E-4F69-B88D-F8075F834544}">
      <text>
        <r>
          <rPr>
            <sz val="9"/>
            <color rgb="FF000000"/>
            <rFont val="MS P ゴシック"/>
            <family val="3"/>
            <charset val="128"/>
          </rPr>
          <t>算定していない場合は、
「ベア加算なし」を選択してください。</t>
        </r>
      </text>
    </comment>
    <comment ref="V9" authorId="1" shapeId="0" xr:uid="{BA12DE5D-D574-4FC5-A863-3F5250074FD0}">
      <text>
        <r>
          <rPr>
            <sz val="9"/>
            <color indexed="81"/>
            <rFont val="MS P ゴシック"/>
            <family val="3"/>
            <charset val="128"/>
          </rPr>
          <t>「新加算Ⅱ」が表示され、加算率が「エラー」と表示された場合は「新加算Ⅰ」と読み替えること。</t>
        </r>
      </text>
    </comment>
    <comment ref="CI9" authorId="0" shapeId="0" xr:uid="{19CE535F-0EFD-4FA0-B746-3F192203EF09}">
      <text>
        <r>
          <rPr>
            <sz val="9"/>
            <color rgb="FF000000"/>
            <rFont val="MS P ゴシック"/>
            <family val="3"/>
            <charset val="128"/>
          </rPr>
          <t>キャリアパス要件Ⅴで「満たす」を選択していれば「１」</t>
        </r>
      </text>
    </comment>
    <comment ref="CI10" authorId="0" shapeId="0" xr:uid="{BAECBA1D-ADA5-4DD2-81A4-5642F32DF7D3}">
      <text>
        <r>
          <rPr>
            <sz val="9"/>
            <color rgb="FF000000"/>
            <rFont val="MS P ゴシック"/>
            <family val="3"/>
            <charset val="128"/>
          </rPr>
          <t>職場環境等要件の上位区分を「満たす」と選択していれば「１」</t>
        </r>
      </text>
    </comment>
    <comment ref="V12" authorId="1" shapeId="0" xr:uid="{5246D6F2-E1BA-47CB-A17C-E8A6E123E381}">
      <text>
        <r>
          <rPr>
            <sz val="9"/>
            <color indexed="81"/>
            <rFont val="MS P ゴシック"/>
            <family val="3"/>
            <charset val="128"/>
          </rPr>
          <t>「新加算Ⅱ」が表示され、加算率が「エラー」と表示された場合は「新加算Ⅰ」と読み替えること。</t>
        </r>
      </text>
    </comment>
    <comment ref="B13" authorId="0" shapeId="0" xr:uid="{30309F6B-BEE0-42BF-B938-8462EDCB0580}">
      <text>
        <r>
          <rPr>
            <sz val="9"/>
            <color rgb="FF000000"/>
            <rFont val="MS P ゴシック"/>
            <family val="3"/>
            <charset val="128"/>
          </rPr>
          <t>令和６年度の算定対象月を記入してください。</t>
        </r>
      </text>
    </comment>
    <comment ref="F15" authorId="0" shapeId="0" xr:uid="{D536E3B1-0116-4761-882E-BF2F29760F7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A4F94C3-5129-4A4C-ACE0-98DDB63F0CCC}">
      <text>
        <r>
          <rPr>
            <sz val="9"/>
            <color indexed="81"/>
            <rFont val="MS P ゴシック"/>
            <family val="3"/>
            <charset val="128"/>
          </rPr>
          <t>「新加算Ⅱ」が表示され、加算率が「エラー」と表示された場合は「新加算Ⅰ」と読み替えること。</t>
        </r>
      </text>
    </comment>
    <comment ref="B18" authorId="0" shapeId="0" xr:uid="{1EB02A50-C012-4E30-8A87-1BAAE8B0700F}">
      <text>
        <r>
          <rPr>
            <sz val="9"/>
            <color rgb="FF000000"/>
            <rFont val="MS P ゴシック"/>
            <family val="3"/>
            <charset val="128"/>
          </rPr>
          <t>右欄の選択肢（「満たす」など）から、
それぞれ当てはまるものを選択してください。</t>
        </r>
      </text>
    </comment>
    <comment ref="AL25" authorId="0" shapeId="0" xr:uid="{AFA66228-9AAE-4C5A-9B22-D11DA3041D2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8E2FB-C8F5-4626-BE25-107C2DBCF9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5042661-29DD-45A9-9FC0-9B74AA6B563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DB4AB340-0A18-4AF9-99D3-78B94987182D}">
      <text>
        <r>
          <rPr>
            <sz val="9"/>
            <color rgb="FF000000"/>
            <rFont val="MS P ゴシック"/>
            <family val="3"/>
            <charset val="128"/>
          </rPr>
          <t>小規模事業者等の特例で満たす場合も含む</t>
        </r>
      </text>
    </comment>
    <comment ref="AG37" authorId="0" shapeId="0" xr:uid="{5B53F187-9059-4DCE-8A10-74E206D35C0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8A1C8084-00D3-41D7-871A-A3760C2D381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7E04AC7-9CFA-42FD-8E55-1238F554F8AA}">
      <text>
        <r>
          <rPr>
            <sz val="9"/>
            <color indexed="81"/>
            <rFont val="MS P ゴシック"/>
            <family val="3"/>
            <charset val="128"/>
          </rPr>
          <t>左記に「対象加算なし」が表示された場合は、「満たす」を選択し、「対象加算なし」を選択してください。</t>
        </r>
      </text>
    </comment>
    <comment ref="AL40" authorId="1" shapeId="0" xr:uid="{2469B0DE-34EB-431A-A193-A735EF9D2B26}">
      <text>
        <r>
          <rPr>
            <sz val="9"/>
            <color indexed="81"/>
            <rFont val="MS P ゴシック"/>
            <family val="3"/>
            <charset val="128"/>
          </rPr>
          <t>左記に「対象加算なし」が表示された場合は、「満たす」を選択し、「対象加算なし」を選択してください。</t>
        </r>
      </text>
    </comment>
    <comment ref="AD41" authorId="0" shapeId="0" xr:uid="{5186B996-85EA-499E-9B17-0A28ACE24071}">
      <text>
        <r>
          <rPr>
            <sz val="9"/>
            <color rgb="FF000000"/>
            <rFont val="MS P ゴシック"/>
            <family val="3"/>
            <charset val="128"/>
          </rPr>
          <t>「満たす」を選択した場合は、算定する加算の区分等を選択してください。</t>
        </r>
      </text>
    </comment>
    <comment ref="AL41" authorId="0" shapeId="0" xr:uid="{FCD09991-A69D-45DB-87A6-4A334B490093}">
      <text>
        <r>
          <rPr>
            <sz val="9"/>
            <color rgb="FF000000"/>
            <rFont val="MS P ゴシック"/>
            <family val="3"/>
            <charset val="128"/>
          </rPr>
          <t>「満たす」を選択した場合は、算定する加算の区分等を選択してください。</t>
        </r>
      </text>
    </comment>
    <comment ref="B47" authorId="0" shapeId="0" xr:uid="{6738B92D-F203-4505-BA98-C5B9D889D52D}">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4D2B474-8EB1-40C5-8DB2-CC3D0AFA0CA2}">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8CD0313-56E3-40D4-A2BC-494D7E8555CC}">
      <text>
        <r>
          <rPr>
            <sz val="9"/>
            <color rgb="FF000000"/>
            <rFont val="MS P ゴシック"/>
            <family val="3"/>
            <charset val="128"/>
          </rPr>
          <t>令和５年度にベア加算を算定し、令和６年４・５月にも継続してベア加算を算定する場合「１」</t>
        </r>
      </text>
    </comment>
    <comment ref="Y4" authorId="0" shapeId="0" xr:uid="{6AE6673D-B5DE-42C5-89ED-78EC4153F3D2}">
      <text>
        <r>
          <rPr>
            <sz val="9"/>
            <color rgb="FF000000"/>
            <rFont val="MS P ゴシック"/>
            <family val="3"/>
            <charset val="128"/>
          </rPr>
          <t>必ずプルダウンで選択してください。</t>
        </r>
      </text>
    </comment>
    <comment ref="AE4" authorId="0" shapeId="0" xr:uid="{AF417869-AB1A-4233-93E0-8D025DD2CA3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670A3AD2-6AE0-4208-A599-1D3769266E23}">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412D24-9399-47A4-A86C-789FE9299BA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AB146C8-A278-44DB-8DF8-F252026CC6DA}">
      <text>
        <r>
          <rPr>
            <sz val="9"/>
            <color rgb="FF000000"/>
            <rFont val="MS P ゴシック"/>
            <family val="3"/>
            <charset val="128"/>
          </rPr>
          <t>４・５月に処遇Ⅰ、６月以降に処遇Ⅰ相当の加算区分を算定する場合は「１」</t>
        </r>
      </text>
    </comment>
    <comment ref="CI6" authorId="0" shapeId="0" xr:uid="{80674DE2-46A2-4E7F-8FCE-30C0E07240A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F5D045-5FFE-45B1-A66C-C3CFBD0FBB2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AAFFB408-B5B5-4400-A2C5-4D6C8DAF19B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2D5A354-A70C-45B3-812A-7229A12680CD}">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FA6853D-7877-4085-90A5-4E588CFBB83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2668691-F4EE-4201-B5B7-B3AF1F322BF7}">
      <text>
        <r>
          <rPr>
            <sz val="9"/>
            <color rgb="FF000000"/>
            <rFont val="MS P ゴシック"/>
            <family val="3"/>
            <charset val="128"/>
          </rPr>
          <t>算定していない場合は、
「特定加算なし」を選択してください。</t>
        </r>
      </text>
    </comment>
    <comment ref="L9" authorId="0" shapeId="0" xr:uid="{22D58476-E578-4EED-95E9-0395D46E5166}">
      <text>
        <r>
          <rPr>
            <sz val="9"/>
            <color rgb="FF000000"/>
            <rFont val="MS P ゴシック"/>
            <family val="3"/>
            <charset val="128"/>
          </rPr>
          <t>算定していない場合は、
「ベア加算なし」を選択してください。</t>
        </r>
      </text>
    </comment>
    <comment ref="V9" authorId="1" shapeId="0" xr:uid="{A38598ED-5F37-42DF-A2A1-2AE658EC668D}">
      <text>
        <r>
          <rPr>
            <sz val="9"/>
            <color indexed="81"/>
            <rFont val="MS P ゴシック"/>
            <family val="3"/>
            <charset val="128"/>
          </rPr>
          <t>「新加算Ⅱ」が表示され、加算率が「エラー」と表示された場合は「新加算Ⅰ」と読み替えること。</t>
        </r>
      </text>
    </comment>
    <comment ref="CI9" authorId="0" shapeId="0" xr:uid="{86CA3FBC-3712-4A13-A737-8CAB308F2970}">
      <text>
        <r>
          <rPr>
            <sz val="9"/>
            <color rgb="FF000000"/>
            <rFont val="MS P ゴシック"/>
            <family val="3"/>
            <charset val="128"/>
          </rPr>
          <t>キャリアパス要件Ⅴで「満たす」を選択していれば「１」</t>
        </r>
      </text>
    </comment>
    <comment ref="CI10" authorId="0" shapeId="0" xr:uid="{B238889D-7E88-41E6-A239-C4DAEED9E819}">
      <text>
        <r>
          <rPr>
            <sz val="9"/>
            <color rgb="FF000000"/>
            <rFont val="MS P ゴシック"/>
            <family val="3"/>
            <charset val="128"/>
          </rPr>
          <t>職場環境等要件の上位区分を「満たす」と選択していれば「１」</t>
        </r>
      </text>
    </comment>
    <comment ref="V12" authorId="1" shapeId="0" xr:uid="{77248F53-3AC2-4C36-8960-45A7AE262DD9}">
      <text>
        <r>
          <rPr>
            <sz val="9"/>
            <color indexed="81"/>
            <rFont val="MS P ゴシック"/>
            <family val="3"/>
            <charset val="128"/>
          </rPr>
          <t>「新加算Ⅱ」が表示され、加算率が「エラー」と表示された場合は「新加算Ⅰ」と読み替えること。</t>
        </r>
      </text>
    </comment>
    <comment ref="B13" authorId="0" shapeId="0" xr:uid="{0004E628-C6D1-4068-A228-7EF2CFB3CD42}">
      <text>
        <r>
          <rPr>
            <sz val="9"/>
            <color rgb="FF000000"/>
            <rFont val="MS P ゴシック"/>
            <family val="3"/>
            <charset val="128"/>
          </rPr>
          <t>令和６年度の算定対象月を記入してください。</t>
        </r>
      </text>
    </comment>
    <comment ref="F15" authorId="0" shapeId="0" xr:uid="{47ABEEA8-7E49-44A5-8EAD-DA6638955DB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82EF651-C93C-4C67-A23F-22EE6EFC7AAF}">
      <text>
        <r>
          <rPr>
            <sz val="9"/>
            <color indexed="81"/>
            <rFont val="MS P ゴシック"/>
            <family val="3"/>
            <charset val="128"/>
          </rPr>
          <t>「新加算Ⅱ」が表示され、加算率が「エラー」と表示された場合は「新加算Ⅰ」と読み替えること。</t>
        </r>
      </text>
    </comment>
    <comment ref="B18" authorId="0" shapeId="0" xr:uid="{00855D2B-ED36-4C15-8B53-15BF34EDDA05}">
      <text>
        <r>
          <rPr>
            <sz val="9"/>
            <color rgb="FF000000"/>
            <rFont val="MS P ゴシック"/>
            <family val="3"/>
            <charset val="128"/>
          </rPr>
          <t>右欄の選択肢（「満たす」など）から、
それぞれ当てはまるものを選択してください。</t>
        </r>
      </text>
    </comment>
    <comment ref="AL25" authorId="0" shapeId="0" xr:uid="{6AB2D8C3-C25F-43DF-822D-591665E0C60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69296E9-E001-4CF6-A994-454F2FB9AB4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32FC3D8-3C41-47B4-A40E-E15C0C394EE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9929292-590C-450A-B992-13B2FB811211}">
      <text>
        <r>
          <rPr>
            <sz val="9"/>
            <color rgb="FF000000"/>
            <rFont val="MS P ゴシック"/>
            <family val="3"/>
            <charset val="128"/>
          </rPr>
          <t>小規模事業者等の特例で満たす場合も含む</t>
        </r>
      </text>
    </comment>
    <comment ref="AG37" authorId="0" shapeId="0" xr:uid="{A957EF13-2E36-43E3-9038-12592F3D918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6985E377-567E-4A84-B837-1C4D7B9CAFD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C3B5EEE-5AC5-4B1A-BC14-4ABB16DC7FBE}">
      <text>
        <r>
          <rPr>
            <sz val="9"/>
            <color indexed="81"/>
            <rFont val="MS P ゴシック"/>
            <family val="3"/>
            <charset val="128"/>
          </rPr>
          <t>左記に「対象加算なし」が表示された場合は、「満たす」を選択し、「対象加算なし」を選択してください。</t>
        </r>
      </text>
    </comment>
    <comment ref="AL40" authorId="1" shapeId="0" xr:uid="{6E563025-20D6-46D3-928F-7CDC40EF390A}">
      <text>
        <r>
          <rPr>
            <sz val="9"/>
            <color indexed="81"/>
            <rFont val="MS P ゴシック"/>
            <family val="3"/>
            <charset val="128"/>
          </rPr>
          <t>左記に「対象加算なし」が表示された場合は、「満たす」を選択し、「対象加算なし」を選択してください。</t>
        </r>
      </text>
    </comment>
    <comment ref="AD41" authorId="0" shapeId="0" xr:uid="{4823825A-4F86-437B-B5E9-25165ED7B2B2}">
      <text>
        <r>
          <rPr>
            <sz val="9"/>
            <color rgb="FF000000"/>
            <rFont val="MS P ゴシック"/>
            <family val="3"/>
            <charset val="128"/>
          </rPr>
          <t>「満たす」を選択した場合は、算定する加算の区分等を選択してください。</t>
        </r>
      </text>
    </comment>
    <comment ref="AL41" authorId="0" shapeId="0" xr:uid="{0C2C0B60-EE6D-41D6-9050-9BCF0BE9DA8E}">
      <text>
        <r>
          <rPr>
            <sz val="9"/>
            <color rgb="FF000000"/>
            <rFont val="MS P ゴシック"/>
            <family val="3"/>
            <charset val="128"/>
          </rPr>
          <t>「満たす」を選択した場合は、算定する加算の区分等を選択してください。</t>
        </r>
      </text>
    </comment>
    <comment ref="B47" authorId="0" shapeId="0" xr:uid="{68FA4247-B989-4E9F-88A4-D571D087AE9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0584FE0-61AE-4363-A2CA-E79A5EAF62F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E5C783C-7B92-4726-9C2B-65891F88034E}">
      <text>
        <r>
          <rPr>
            <sz val="9"/>
            <color rgb="FF000000"/>
            <rFont val="MS P ゴシック"/>
            <family val="3"/>
            <charset val="128"/>
          </rPr>
          <t>令和５年度にベア加算を算定し、令和６年４・５月にも継続してベア加算を算定する場合「１」</t>
        </r>
      </text>
    </comment>
    <comment ref="Y4" authorId="0" shapeId="0" xr:uid="{1EA1EC65-363F-4C33-BE32-F7164E18EC42}">
      <text>
        <r>
          <rPr>
            <sz val="9"/>
            <color rgb="FF000000"/>
            <rFont val="MS P ゴシック"/>
            <family val="3"/>
            <charset val="128"/>
          </rPr>
          <t>必ずプルダウンで選択してください。</t>
        </r>
      </text>
    </comment>
    <comment ref="AE4" authorId="0" shapeId="0" xr:uid="{46709133-2FE4-469A-B54F-8757E060E0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AB60098-CAB8-4806-98AF-1ED4774BA76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CDE3AE84-0FC4-4120-8565-36F8721B4E1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FEDDF21-9AED-4AF1-AE45-298C88724A36}">
      <text>
        <r>
          <rPr>
            <sz val="9"/>
            <color rgb="FF000000"/>
            <rFont val="MS P ゴシック"/>
            <family val="3"/>
            <charset val="128"/>
          </rPr>
          <t>４・５月に処遇Ⅰ、６月以降に処遇Ⅰ相当の加算区分を算定する場合は「１」</t>
        </r>
      </text>
    </comment>
    <comment ref="CI6" authorId="0" shapeId="0" xr:uid="{FCDF078B-8120-4B64-8ECD-7AFF663A1C68}">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CEC18D4B-E2BA-414D-A2C7-CA2626597DB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77A9CFF-27BA-45AF-8E79-0924C27D94F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039E276-3836-4D2D-913E-8909C46FE19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7678B90-E11D-4E05-8EEC-79B66DAAD2F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720F22E-CB98-47DF-B04C-64B67C3339B2}">
      <text>
        <r>
          <rPr>
            <sz val="9"/>
            <color rgb="FF000000"/>
            <rFont val="MS P ゴシック"/>
            <family val="3"/>
            <charset val="128"/>
          </rPr>
          <t>算定していない場合は、
「特定加算なし」を選択してください。</t>
        </r>
      </text>
    </comment>
    <comment ref="L9" authorId="0" shapeId="0" xr:uid="{70302820-ABA9-49ED-B4DE-C4FB67AA073D}">
      <text>
        <r>
          <rPr>
            <sz val="9"/>
            <color rgb="FF000000"/>
            <rFont val="MS P ゴシック"/>
            <family val="3"/>
            <charset val="128"/>
          </rPr>
          <t>算定していない場合は、
「ベア加算なし」を選択してください。</t>
        </r>
      </text>
    </comment>
    <comment ref="V9" authorId="1" shapeId="0" xr:uid="{C575F1E1-E22F-416C-8978-0BB3D0E1199E}">
      <text>
        <r>
          <rPr>
            <sz val="9"/>
            <color indexed="81"/>
            <rFont val="MS P ゴシック"/>
            <family val="3"/>
            <charset val="128"/>
          </rPr>
          <t>「新加算Ⅱ」が表示され、加算率が「エラー」と表示された場合は「新加算Ⅰ」と読み替えること。</t>
        </r>
      </text>
    </comment>
    <comment ref="CI9" authorId="0" shapeId="0" xr:uid="{2C41CA5D-1789-4129-8149-F9FF79316FF1}">
      <text>
        <r>
          <rPr>
            <sz val="9"/>
            <color rgb="FF000000"/>
            <rFont val="MS P ゴシック"/>
            <family val="3"/>
            <charset val="128"/>
          </rPr>
          <t>キャリアパス要件Ⅴで「満たす」を選択していれば「１」</t>
        </r>
      </text>
    </comment>
    <comment ref="CI10" authorId="0" shapeId="0" xr:uid="{7B64833E-CDE8-46B2-8E2F-417B122A0AA6}">
      <text>
        <r>
          <rPr>
            <sz val="9"/>
            <color rgb="FF000000"/>
            <rFont val="MS P ゴシック"/>
            <family val="3"/>
            <charset val="128"/>
          </rPr>
          <t>職場環境等要件の上位区分を「満たす」と選択していれば「１」</t>
        </r>
      </text>
    </comment>
    <comment ref="V12" authorId="1" shapeId="0" xr:uid="{F4E5E86A-E06F-4729-B91B-1DFEF348E03F}">
      <text>
        <r>
          <rPr>
            <sz val="9"/>
            <color indexed="81"/>
            <rFont val="MS P ゴシック"/>
            <family val="3"/>
            <charset val="128"/>
          </rPr>
          <t>「新加算Ⅱ」が表示され、加算率が「エラー」と表示された場合は「新加算Ⅰ」と読み替えること。</t>
        </r>
      </text>
    </comment>
    <comment ref="B13" authorId="0" shapeId="0" xr:uid="{1E312933-B983-47BA-B1DA-5C29057E10FC}">
      <text>
        <r>
          <rPr>
            <sz val="9"/>
            <color rgb="FF000000"/>
            <rFont val="MS P ゴシック"/>
            <family val="3"/>
            <charset val="128"/>
          </rPr>
          <t>令和６年度の算定対象月を記入してください。</t>
        </r>
      </text>
    </comment>
    <comment ref="F15" authorId="0" shapeId="0" xr:uid="{D5F16826-DC97-47D3-AC45-9F4E1302B0B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8E59ED8-976D-4AF4-BD59-C32C1D69ED54}">
      <text>
        <r>
          <rPr>
            <sz val="9"/>
            <color indexed="81"/>
            <rFont val="MS P ゴシック"/>
            <family val="3"/>
            <charset val="128"/>
          </rPr>
          <t>「新加算Ⅱ」が表示され、加算率が「エラー」と表示された場合は「新加算Ⅰ」と読み替えること。</t>
        </r>
      </text>
    </comment>
    <comment ref="B18" authorId="0" shapeId="0" xr:uid="{3F066E62-A18B-45AD-95DF-428ADB2ADA48}">
      <text>
        <r>
          <rPr>
            <sz val="9"/>
            <color rgb="FF000000"/>
            <rFont val="MS P ゴシック"/>
            <family val="3"/>
            <charset val="128"/>
          </rPr>
          <t>右欄の選択肢（「満たす」など）から、
それぞれ当てはまるものを選択してください。</t>
        </r>
      </text>
    </comment>
    <comment ref="AL25" authorId="0" shapeId="0" xr:uid="{8371B03D-679D-4422-9A96-18034DD893F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B36C0B2-C98E-405B-A60F-44B9C4695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7A318BF-1B70-4D8C-A081-A077B618CE5F}">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A283D76-03C7-438C-BE04-C095CAB8ADEB}">
      <text>
        <r>
          <rPr>
            <sz val="9"/>
            <color rgb="FF000000"/>
            <rFont val="MS P ゴシック"/>
            <family val="3"/>
            <charset val="128"/>
          </rPr>
          <t>小規模事業者等の特例で満たす場合も含む</t>
        </r>
      </text>
    </comment>
    <comment ref="AG37" authorId="0" shapeId="0" xr:uid="{D598ABA3-D805-4E9C-9B2A-1A92270BAB7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3261ED8-97CB-436B-AC0D-4BEF0894994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96C67E-BE1D-4F21-B017-0B75B60BC6E9}">
      <text>
        <r>
          <rPr>
            <sz val="9"/>
            <color indexed="81"/>
            <rFont val="MS P ゴシック"/>
            <family val="3"/>
            <charset val="128"/>
          </rPr>
          <t>左記に「対象加算なし」が表示された場合は、「満たす」を選択し、「対象加算なし」を選択してください。</t>
        </r>
      </text>
    </comment>
    <comment ref="AL40" authorId="1" shapeId="0" xr:uid="{378CF9F6-9FDD-4C60-9785-F520E8D836D8}">
      <text>
        <r>
          <rPr>
            <sz val="9"/>
            <color indexed="81"/>
            <rFont val="MS P ゴシック"/>
            <family val="3"/>
            <charset val="128"/>
          </rPr>
          <t>左記に「対象加算なし」が表示された場合は、「満たす」を選択し、「対象加算なし」を選択してください。</t>
        </r>
      </text>
    </comment>
    <comment ref="AD41" authorId="0" shapeId="0" xr:uid="{2DD50115-D7A3-49F2-95D2-04A7B137DEFC}">
      <text>
        <r>
          <rPr>
            <sz val="9"/>
            <color rgb="FF000000"/>
            <rFont val="MS P ゴシック"/>
            <family val="3"/>
            <charset val="128"/>
          </rPr>
          <t>「満たす」を選択した場合は、算定する加算の区分等を選択してください。</t>
        </r>
      </text>
    </comment>
    <comment ref="AL41" authorId="0" shapeId="0" xr:uid="{C14AF4D4-4C85-4C14-8D45-91842E1D5EE6}">
      <text>
        <r>
          <rPr>
            <sz val="9"/>
            <color rgb="FF000000"/>
            <rFont val="MS P ゴシック"/>
            <family val="3"/>
            <charset val="128"/>
          </rPr>
          <t>「満たす」を選択した場合は、算定する加算の区分等を選択してください。</t>
        </r>
      </text>
    </comment>
    <comment ref="B47" authorId="0" shapeId="0" xr:uid="{B507C588-EFD7-45BF-8BD3-C4DB209154B8}">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F82FCD73-CEF1-417D-84F8-50574C4FBD9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204CB2-5FD6-421C-8CD7-7A3D385B18C8}">
      <text>
        <r>
          <rPr>
            <sz val="9"/>
            <color rgb="FF000000"/>
            <rFont val="MS P ゴシック"/>
            <family val="3"/>
            <charset val="128"/>
          </rPr>
          <t>令和５年度にベア加算を算定し、令和６年４・５月にも継続してベア加算を算定する場合「１」</t>
        </r>
      </text>
    </comment>
    <comment ref="Y4" authorId="0" shapeId="0" xr:uid="{74D77169-0DF1-40AC-BEB1-8FAB0AFC9A97}">
      <text>
        <r>
          <rPr>
            <sz val="9"/>
            <color rgb="FF000000"/>
            <rFont val="MS P ゴシック"/>
            <family val="3"/>
            <charset val="128"/>
          </rPr>
          <t>必ずプルダウンで選択してください。</t>
        </r>
      </text>
    </comment>
    <comment ref="AE4" authorId="0" shapeId="0" xr:uid="{B5D6C908-9728-472B-A07A-07301379B56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418004FE-D850-4D11-8FB7-251EAC0B094B}">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4CF33AF-0291-4AD6-ACC6-6866373D77C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64F2D690-0D58-4CE5-83A7-6EF9EC0028FA}">
      <text>
        <r>
          <rPr>
            <sz val="9"/>
            <color rgb="FF000000"/>
            <rFont val="MS P ゴシック"/>
            <family val="3"/>
            <charset val="128"/>
          </rPr>
          <t>４・５月に処遇Ⅰ、６月以降に処遇Ⅰ相当の加算区分を算定する場合は「１」</t>
        </r>
      </text>
    </comment>
    <comment ref="CI6" authorId="0" shapeId="0" xr:uid="{62D4D87C-5861-4AFA-BB89-52869712BAE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8657229-4C03-4F12-BF36-00586285759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B519B14-7267-40F0-A6B2-C40B98049638}">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62DA790-BFB3-4B87-A631-4D12C559978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10ED8A-CA18-4116-9A13-01ED42FA407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F4529D2E-EE7C-482C-9CB1-A40BB807E981}">
      <text>
        <r>
          <rPr>
            <sz val="9"/>
            <color rgb="FF000000"/>
            <rFont val="MS P ゴシック"/>
            <family val="3"/>
            <charset val="128"/>
          </rPr>
          <t>算定していない場合は、
「特定加算なし」を選択してください。</t>
        </r>
      </text>
    </comment>
    <comment ref="L9" authorId="0" shapeId="0" xr:uid="{EAA5FFB1-4711-4C08-9D1A-127DCC359A63}">
      <text>
        <r>
          <rPr>
            <sz val="9"/>
            <color rgb="FF000000"/>
            <rFont val="MS P ゴシック"/>
            <family val="3"/>
            <charset val="128"/>
          </rPr>
          <t>算定していない場合は、
「ベア加算なし」を選択してください。</t>
        </r>
      </text>
    </comment>
    <comment ref="V9" authorId="1" shapeId="0" xr:uid="{337D3BBE-77CB-4DBD-9262-2EE356A12284}">
      <text>
        <r>
          <rPr>
            <sz val="9"/>
            <color indexed="81"/>
            <rFont val="MS P ゴシック"/>
            <family val="3"/>
            <charset val="128"/>
          </rPr>
          <t>「新加算Ⅱ」が表示され、加算率が「エラー」と表示された場合は「新加算Ⅰ」と読み替えること。</t>
        </r>
      </text>
    </comment>
    <comment ref="CI9" authorId="0" shapeId="0" xr:uid="{C6846FB8-7BC8-44B4-A9D9-3E00FBB95DBD}">
      <text>
        <r>
          <rPr>
            <sz val="9"/>
            <color rgb="FF000000"/>
            <rFont val="MS P ゴシック"/>
            <family val="3"/>
            <charset val="128"/>
          </rPr>
          <t>キャリアパス要件Ⅴで「満たす」を選択していれば「１」</t>
        </r>
      </text>
    </comment>
    <comment ref="CI10" authorId="0" shapeId="0" xr:uid="{8ED99E4F-3E44-4B0C-B85A-1D3442C6E173}">
      <text>
        <r>
          <rPr>
            <sz val="9"/>
            <color rgb="FF000000"/>
            <rFont val="MS P ゴシック"/>
            <family val="3"/>
            <charset val="128"/>
          </rPr>
          <t>職場環境等要件の上位区分を「満たす」と選択していれば「１」</t>
        </r>
      </text>
    </comment>
    <comment ref="V12" authorId="1" shapeId="0" xr:uid="{26071147-D285-42AD-B3D3-BB55839EEEF6}">
      <text>
        <r>
          <rPr>
            <sz val="9"/>
            <color indexed="81"/>
            <rFont val="MS P ゴシック"/>
            <family val="3"/>
            <charset val="128"/>
          </rPr>
          <t>「新加算Ⅱ」が表示され、加算率が「エラー」と表示された場合は「新加算Ⅰ」と読み替えること。</t>
        </r>
      </text>
    </comment>
    <comment ref="B13" authorId="0" shapeId="0" xr:uid="{4AD94FC3-3434-46DA-A738-5D5ABDF04731}">
      <text>
        <r>
          <rPr>
            <sz val="9"/>
            <color rgb="FF000000"/>
            <rFont val="MS P ゴシック"/>
            <family val="3"/>
            <charset val="128"/>
          </rPr>
          <t>令和６年度の算定対象月を記入してください。</t>
        </r>
      </text>
    </comment>
    <comment ref="F15" authorId="0" shapeId="0" xr:uid="{6DA80C17-67A5-420C-9BB8-7A2671AFDE3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33A6653-73C5-4C5C-BB6A-BF741689A9D1}">
      <text>
        <r>
          <rPr>
            <sz val="9"/>
            <color indexed="81"/>
            <rFont val="MS P ゴシック"/>
            <family val="3"/>
            <charset val="128"/>
          </rPr>
          <t>「新加算Ⅱ」が表示され、加算率が「エラー」と表示された場合は「新加算Ⅰ」と読み替えること。</t>
        </r>
      </text>
    </comment>
    <comment ref="B18" authorId="0" shapeId="0" xr:uid="{0DF44109-2D1A-4F18-AB5A-8457D7B9FD8F}">
      <text>
        <r>
          <rPr>
            <sz val="9"/>
            <color rgb="FF000000"/>
            <rFont val="MS P ゴシック"/>
            <family val="3"/>
            <charset val="128"/>
          </rPr>
          <t>右欄の選択肢（「満たす」など）から、
それぞれ当てはまるものを選択してください。</t>
        </r>
      </text>
    </comment>
    <comment ref="AL25" authorId="0" shapeId="0" xr:uid="{E3411862-A752-4E16-B575-231ADA54736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6A27FC9-5C07-4D81-B139-C4E440E7D3FD}">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438E93C-A95F-416A-84E8-DC4B4E0A122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026C5D1-F71B-4042-9299-46E6A5DD9086}">
      <text>
        <r>
          <rPr>
            <sz val="9"/>
            <color rgb="FF000000"/>
            <rFont val="MS P ゴシック"/>
            <family val="3"/>
            <charset val="128"/>
          </rPr>
          <t>小規模事業者等の特例で満たす場合も含む</t>
        </r>
      </text>
    </comment>
    <comment ref="AG37" authorId="0" shapeId="0" xr:uid="{9FDF325B-3ACB-48AC-B2E8-9C846AE7D81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494EAD39-9E04-42E6-A6EB-CE4EBC811AB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72C5CEB-6953-4FCC-9706-CBD2916454A1}">
      <text>
        <r>
          <rPr>
            <sz val="9"/>
            <color indexed="81"/>
            <rFont val="MS P ゴシック"/>
            <family val="3"/>
            <charset val="128"/>
          </rPr>
          <t>左記に「対象加算なし」が表示された場合は、「満たす」を選択し、「対象加算なし」を選択してください。</t>
        </r>
      </text>
    </comment>
    <comment ref="AL40" authorId="1" shapeId="0" xr:uid="{0C08F706-4734-4A57-B386-A37D4AFCF903}">
      <text>
        <r>
          <rPr>
            <sz val="9"/>
            <color indexed="81"/>
            <rFont val="MS P ゴシック"/>
            <family val="3"/>
            <charset val="128"/>
          </rPr>
          <t>左記に「対象加算なし」が表示された場合は、「満たす」を選択し、「対象加算なし」を選択してください。</t>
        </r>
      </text>
    </comment>
    <comment ref="AD41" authorId="0" shapeId="0" xr:uid="{7504A1AC-F8C0-4E00-A9F4-4196205A46F6}">
      <text>
        <r>
          <rPr>
            <sz val="9"/>
            <color rgb="FF000000"/>
            <rFont val="MS P ゴシック"/>
            <family val="3"/>
            <charset val="128"/>
          </rPr>
          <t>「満たす」を選択した場合は、算定する加算の区分等を選択してください。</t>
        </r>
      </text>
    </comment>
    <comment ref="AL41" authorId="0" shapeId="0" xr:uid="{2F5FCAA2-E981-4B2E-A058-3CE3AAB0EE06}">
      <text>
        <r>
          <rPr>
            <sz val="9"/>
            <color rgb="FF000000"/>
            <rFont val="MS P ゴシック"/>
            <family val="3"/>
            <charset val="128"/>
          </rPr>
          <t>「満たす」を選択した場合は、算定する加算の区分等を選択してください。</t>
        </r>
      </text>
    </comment>
    <comment ref="B47" authorId="0" shapeId="0" xr:uid="{392B3F71-B42A-4F80-9670-FCC06E637F2B}">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<sst xmlns="http://schemas.openxmlformats.org/spreadsheetml/2006/main" count="6514" uniqueCount="2397">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</sst>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6">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15" xfId="0" applyFont="1" applyFill="1" applyBorder="1" applyAlignment="1" applyProtection="1">
      <alignment horizontal="left" vertical="center"/>
    </xf>
    <xf numFmtId="0" fontId="64" fillId="2" borderId="1"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3" fillId="2" borderId="137"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0574" y="4295775"/>
              <a:ext cx="304804" cy="400050"/>
              <a:chOff x="4492278" y="3772557"/>
              <a:chExt cx="303836" cy="486904"/>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91050" y="4848225"/>
              <a:ext cx="304800" cy="714375"/>
              <a:chOff x="4470327" y="4496262"/>
              <a:chExt cx="301792" cy="780086"/>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62"/>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23"/>
                <a:ext cx="301792" cy="249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91051" y="5714997"/>
              <a:ext cx="304806" cy="695326"/>
              <a:chOff x="4540192" y="5456617"/>
              <a:chExt cx="308373" cy="759871"/>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2" y="5456617"/>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0"/>
                <a:ext cx="308371" cy="2185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62650" y="9105905"/>
              <a:ext cx="304800" cy="371470"/>
              <a:chOff x="5753695" y="8927978"/>
              <a:chExt cx="301792" cy="494737"/>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7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5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91051" y="6581775"/>
              <a:ext cx="304806" cy="685800"/>
              <a:chOff x="4540192" y="6438951"/>
              <a:chExt cx="308373" cy="779254"/>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2" y="6438951"/>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41"/>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62644" y="8239130"/>
              <a:ext cx="228603" cy="695325"/>
              <a:chOff x="5754612" y="8167942"/>
              <a:chExt cx="225530" cy="793279"/>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50" y="8167942"/>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612"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2647" y="4276724"/>
              <a:ext cx="304800" cy="419186"/>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62681" y="5715000"/>
              <a:ext cx="304800" cy="714375"/>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1082" y="7410429"/>
              <a:ext cx="228601" cy="704947"/>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0568" y="8229599"/>
              <a:ext cx="200025" cy="742956"/>
              <a:chOff x="4529944" y="8163150"/>
              <a:chExt cx="208417" cy="747995"/>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44" y="816315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44" y="8642628"/>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2174" y="7391393"/>
              <a:ext cx="304806" cy="714379"/>
              <a:chOff x="5801281" y="7286478"/>
              <a:chExt cx="301599" cy="71087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81" y="728647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7" y="775091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62681" y="4857750"/>
              <a:ext cx="304800" cy="685800"/>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62681" y="6581775"/>
              <a:ext cx="304800" cy="685800"/>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0574" y="4295775"/>
              <a:ext cx="304804" cy="400050"/>
              <a:chOff x="4492278" y="3772557"/>
              <a:chExt cx="303836" cy="486904"/>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91050" y="4848225"/>
              <a:ext cx="304800" cy="714375"/>
              <a:chOff x="4470327" y="4496262"/>
              <a:chExt cx="301792" cy="780086"/>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62"/>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23"/>
                <a:ext cx="301792" cy="249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91051" y="5714997"/>
              <a:ext cx="304806" cy="695326"/>
              <a:chOff x="4540192" y="5456617"/>
              <a:chExt cx="308373" cy="759871"/>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2" y="5456617"/>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0"/>
                <a:ext cx="308371" cy="2185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62650" y="9105905"/>
              <a:ext cx="304800" cy="371470"/>
              <a:chOff x="5753695" y="8927978"/>
              <a:chExt cx="301792" cy="494737"/>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7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5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91051" y="6581775"/>
              <a:ext cx="304806" cy="685800"/>
              <a:chOff x="4540192" y="6438951"/>
              <a:chExt cx="308373" cy="779254"/>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2" y="6438951"/>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41"/>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62644" y="8239130"/>
              <a:ext cx="228603" cy="695325"/>
              <a:chOff x="5754612" y="8167942"/>
              <a:chExt cx="225530" cy="793279"/>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50" y="8167942"/>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612"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2647" y="4276724"/>
              <a:ext cx="304800" cy="419186"/>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62681" y="5715000"/>
              <a:ext cx="304800" cy="714375"/>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1082" y="7410429"/>
              <a:ext cx="228601" cy="704947"/>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0568" y="8229599"/>
              <a:ext cx="200025" cy="742956"/>
              <a:chOff x="4529944" y="8163150"/>
              <a:chExt cx="208417" cy="747995"/>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44" y="816315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44" y="8642628"/>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2174" y="7391393"/>
              <a:ext cx="304806" cy="714379"/>
              <a:chOff x="5801281" y="7286478"/>
              <a:chExt cx="301599" cy="71087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81" y="728647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7" y="775091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62681" y="4857750"/>
              <a:ext cx="304800" cy="685800"/>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62681" y="6581775"/>
              <a:ext cx="304800" cy="685800"/>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35"/>
              <a:chExt cx="303832" cy="486918"/>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5"/>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65"/>
              <a:chExt cx="301792" cy="780096"/>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5"/>
              <a:chExt cx="308371" cy="76288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894"/>
              <a:chExt cx="301792" cy="494782"/>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5"/>
              <a:chExt cx="308371" cy="779273"/>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610" y="8168753"/>
              <a:chExt cx="21759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1" y="8168753"/>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0" y="872306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79" y="8166029"/>
              <a:chExt cx="208649" cy="749775"/>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9"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9" y="864068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0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35"/>
              <a:chExt cx="303832" cy="486918"/>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5"/>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65"/>
              <a:chExt cx="301792" cy="780096"/>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15"/>
              <a:chExt cx="308371" cy="762880"/>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2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894"/>
              <a:chExt cx="301792" cy="494782"/>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0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5"/>
              <a:chExt cx="308371" cy="779273"/>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610" y="8168753"/>
              <a:chExt cx="217594"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1" y="8168753"/>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10" y="872306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79" y="8166029"/>
              <a:chExt cx="208649" cy="749775"/>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19"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79" y="864068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08"/>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333875"/>
              <a:ext cx="304800" cy="400050"/>
              <a:chOff x="4501773" y="3772535"/>
              <a:chExt cx="303832" cy="486918"/>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35"/>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86325"/>
              <a:ext cx="304800" cy="714375"/>
              <a:chOff x="4479758" y="4496265"/>
              <a:chExt cx="301792" cy="780096"/>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53098"/>
              <a:ext cx="304800" cy="698090"/>
              <a:chOff x="4549825" y="5456615"/>
              <a:chExt cx="308371" cy="762880"/>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2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531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46957"/>
              <a:ext cx="304800" cy="371475"/>
              <a:chOff x="5763126" y="8931894"/>
              <a:chExt cx="301792" cy="494782"/>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0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619875"/>
              <a:ext cx="304800" cy="685800"/>
              <a:chOff x="4549825" y="6438945"/>
              <a:chExt cx="308371" cy="779273"/>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4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782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3148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828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6152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77950"/>
              <a:ext cx="220577" cy="694590"/>
              <a:chOff x="5767610" y="8168753"/>
              <a:chExt cx="217594" cy="792441"/>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1" y="8168753"/>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610" y="872306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772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314825"/>
              <a:ext cx="304800" cy="419100"/>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927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53100"/>
              <a:ext cx="304800" cy="714375"/>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6198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466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46701"/>
              <a:ext cx="232948" cy="707094"/>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772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772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70577"/>
              <a:ext cx="200248" cy="744722"/>
              <a:chOff x="4538979" y="8166029"/>
              <a:chExt cx="208649" cy="749775"/>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19"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79" y="864068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433650"/>
              <a:ext cx="304802" cy="710980"/>
              <a:chOff x="5809589" y="7290608"/>
              <a:chExt cx="301595" cy="707491"/>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3066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95850"/>
              <a:ext cx="304800" cy="685800"/>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619875"/>
              <a:ext cx="304800" cy="685800"/>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35"/>
              <a:chExt cx="303832" cy="486918"/>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5"/>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65"/>
              <a:chExt cx="301792" cy="780096"/>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15"/>
              <a:chExt cx="308371" cy="762880"/>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2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894"/>
              <a:chExt cx="301792" cy="494782"/>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0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5"/>
              <a:chExt cx="308371" cy="779273"/>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610" y="8168753"/>
              <a:chExt cx="217594"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1" y="8168753"/>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10" y="872306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79" y="8166029"/>
              <a:chExt cx="208649" cy="749775"/>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19"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79" y="864068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08"/>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62"/>
              <a:chExt cx="301792" cy="780086"/>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62"/>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23"/>
                <a:ext cx="301792" cy="249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17"/>
              <a:chExt cx="308373" cy="759871"/>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17"/>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0"/>
                <a:ext cx="308371" cy="2185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78"/>
              <a:chExt cx="301792" cy="494737"/>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7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5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1"/>
              <a:chExt cx="308373" cy="779254"/>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1"/>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1"/>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612" y="8167942"/>
              <a:chExt cx="225530" cy="793279"/>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50" y="8167942"/>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12"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44" y="8163150"/>
              <a:chExt cx="208417" cy="747995"/>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44" y="816315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44" y="8642628"/>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81" y="7286478"/>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81" y="728647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7" y="775091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0574" y="4295775"/>
              <a:ext cx="304804" cy="400050"/>
              <a:chOff x="4492278" y="3772557"/>
              <a:chExt cx="303836" cy="48690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91050" y="4848225"/>
              <a:ext cx="304800" cy="714375"/>
              <a:chOff x="4470327" y="4496262"/>
              <a:chExt cx="301792" cy="780086"/>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62"/>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23"/>
                <a:ext cx="301792" cy="249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91051" y="5714997"/>
              <a:ext cx="304806" cy="695326"/>
              <a:chOff x="4540192" y="5456617"/>
              <a:chExt cx="308373" cy="759871"/>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2" y="5456617"/>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0"/>
                <a:ext cx="308371" cy="2185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62650" y="9105905"/>
              <a:ext cx="304800" cy="371470"/>
              <a:chOff x="5753695" y="8927978"/>
              <a:chExt cx="301792" cy="494737"/>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7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5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91051" y="6581775"/>
              <a:ext cx="304806" cy="685800"/>
              <a:chOff x="4540192" y="6438951"/>
              <a:chExt cx="308373" cy="779254"/>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2" y="6438951"/>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41"/>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62644" y="8239130"/>
              <a:ext cx="228603" cy="695325"/>
              <a:chOff x="5754612" y="8167942"/>
              <a:chExt cx="225530" cy="793279"/>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50" y="8167942"/>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612"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2647" y="4276724"/>
              <a:ext cx="304800" cy="419186"/>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62681" y="5715000"/>
              <a:ext cx="304800" cy="714375"/>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1082" y="7410429"/>
              <a:ext cx="228601" cy="704947"/>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0568" y="8229599"/>
              <a:ext cx="200025" cy="742956"/>
              <a:chOff x="4529944" y="8163150"/>
              <a:chExt cx="208417" cy="747995"/>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44" y="816315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44" y="8642628"/>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2174" y="7391393"/>
              <a:ext cx="304806" cy="714379"/>
              <a:chOff x="5801281" y="7286478"/>
              <a:chExt cx="301599" cy="71087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81" y="728647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7" y="775091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62681" y="4857750"/>
              <a:ext cx="304800" cy="685800"/>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62681" y="6581775"/>
              <a:ext cx="304800" cy="685800"/>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0574" y="4295775"/>
              <a:ext cx="304804" cy="400050"/>
              <a:chOff x="4492278" y="3772557"/>
              <a:chExt cx="303836" cy="486904"/>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91050" y="4848225"/>
              <a:ext cx="304800" cy="714375"/>
              <a:chOff x="4470327" y="4496262"/>
              <a:chExt cx="301792" cy="780086"/>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62"/>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23"/>
                <a:ext cx="301792" cy="249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91051" y="5714997"/>
              <a:ext cx="304806" cy="695326"/>
              <a:chOff x="4540192" y="5456617"/>
              <a:chExt cx="308373" cy="759871"/>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2" y="5456617"/>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0"/>
                <a:ext cx="308371" cy="2185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62650" y="9105905"/>
              <a:ext cx="304800" cy="371470"/>
              <a:chOff x="5753695" y="8927978"/>
              <a:chExt cx="301792" cy="494737"/>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7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5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91051" y="6581775"/>
              <a:ext cx="304806" cy="685800"/>
              <a:chOff x="4540192" y="6438951"/>
              <a:chExt cx="308373" cy="779254"/>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2" y="6438951"/>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41"/>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62644" y="8239130"/>
              <a:ext cx="228603" cy="695325"/>
              <a:chOff x="5754612" y="8167942"/>
              <a:chExt cx="225530" cy="793279"/>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50" y="8167942"/>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612"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2647" y="4276724"/>
              <a:ext cx="304800" cy="419186"/>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62681" y="5715000"/>
              <a:ext cx="304800" cy="714375"/>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1082" y="7410429"/>
              <a:ext cx="228601" cy="704947"/>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0568" y="8229599"/>
              <a:ext cx="200025" cy="742956"/>
              <a:chOff x="4529944" y="8163150"/>
              <a:chExt cx="208417" cy="747995"/>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44" y="816315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44" y="8642628"/>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2174" y="7391393"/>
              <a:ext cx="304806" cy="714379"/>
              <a:chOff x="5801281" y="7286478"/>
              <a:chExt cx="301599" cy="71087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81" y="728647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7" y="775091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62681" y="4857750"/>
              <a:ext cx="304800" cy="685800"/>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62681" y="6581775"/>
              <a:ext cx="304800" cy="685800"/>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0574" y="4295775"/>
              <a:ext cx="304804" cy="400050"/>
              <a:chOff x="4492278" y="3772557"/>
              <a:chExt cx="303836" cy="486904"/>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91050" y="4848225"/>
              <a:ext cx="304800" cy="714375"/>
              <a:chOff x="4470327" y="4496262"/>
              <a:chExt cx="301792" cy="780086"/>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62"/>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23"/>
                <a:ext cx="301792" cy="249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91051" y="5714997"/>
              <a:ext cx="304806" cy="695326"/>
              <a:chOff x="4540192" y="5456617"/>
              <a:chExt cx="308373" cy="759871"/>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2" y="5456617"/>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0"/>
                <a:ext cx="308371" cy="2185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62650" y="9105905"/>
              <a:ext cx="304800" cy="371470"/>
              <a:chOff x="5753695" y="8927978"/>
              <a:chExt cx="301792" cy="494737"/>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7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5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91051" y="6581775"/>
              <a:ext cx="304806" cy="685800"/>
              <a:chOff x="4540192" y="6438951"/>
              <a:chExt cx="308373" cy="779254"/>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2" y="6438951"/>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41"/>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62644" y="8239130"/>
              <a:ext cx="228603" cy="695325"/>
              <a:chOff x="5754612" y="8167942"/>
              <a:chExt cx="225530" cy="793279"/>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50" y="8167942"/>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612"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2647" y="4276724"/>
              <a:ext cx="304800" cy="419186"/>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62681" y="5715000"/>
              <a:ext cx="304800" cy="714375"/>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1082" y="7410429"/>
              <a:ext cx="228601" cy="704947"/>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0568" y="8229599"/>
              <a:ext cx="200025" cy="742956"/>
              <a:chOff x="4529944" y="8163150"/>
              <a:chExt cx="208417" cy="747995"/>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44" y="816315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44" y="8642628"/>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2174" y="7391393"/>
              <a:ext cx="304806" cy="714379"/>
              <a:chOff x="5801281" y="7286478"/>
              <a:chExt cx="301599" cy="71087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81" y="728647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7" y="775091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62681" y="4857750"/>
              <a:ext cx="304800" cy="685800"/>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62681" y="6581775"/>
              <a:ext cx="304800" cy="685800"/>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61" Type="http://schemas.openxmlformats.org/officeDocument/2006/relationships/ctrlProp" Target="../ctrlProps/ctrlProp57.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omments" Target="../comments1.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1" Type="http://schemas.openxmlformats.org/officeDocument/2006/relationships/hyperlink" Target="mailto:aaa@aaa.aa.jp"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2" Type="http://schemas.openxmlformats.org/officeDocument/2006/relationships/drawing" Target="../drawings/drawing10.xml"/><Relationship Id="rId16" Type="http://schemas.openxmlformats.org/officeDocument/2006/relationships/ctrlProp" Target="../ctrlProps/ctrlProp467.xml"/><Relationship Id="rId29" Type="http://schemas.openxmlformats.org/officeDocument/2006/relationships/ctrlProp" Target="../ctrlProps/ctrlProp480.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 Id="rId3" Type="http://schemas.openxmlformats.org/officeDocument/2006/relationships/vmlDrawing" Target="../drawings/vmlDrawing10.v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0" Type="http://schemas.openxmlformats.org/officeDocument/2006/relationships/ctrlProp" Target="../ctrlProps/ctrlProp471.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2" Type="http://schemas.openxmlformats.org/officeDocument/2006/relationships/drawing" Target="../drawings/drawing11.xml"/><Relationship Id="rId16" Type="http://schemas.openxmlformats.org/officeDocument/2006/relationships/ctrlProp" Target="../ctrlProps/ctrlProp516.xml"/><Relationship Id="rId29" Type="http://schemas.openxmlformats.org/officeDocument/2006/relationships/ctrlProp" Target="../ctrlProps/ctrlProp529.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 Id="rId3" Type="http://schemas.openxmlformats.org/officeDocument/2006/relationships/vmlDrawing" Target="../drawings/vmlDrawing11.v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0" Type="http://schemas.openxmlformats.org/officeDocument/2006/relationships/ctrlProp" Target="../ctrlProps/ctrlProp520.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0" Type="http://schemas.openxmlformats.org/officeDocument/2006/relationships/ctrlProp" Target="../ctrlProps/ctrlProp79.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124.xml"/><Relationship Id="rId29" Type="http://schemas.openxmlformats.org/officeDocument/2006/relationships/ctrlProp" Target="../ctrlProps/ctrlProp137.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 Id="rId3" Type="http://schemas.openxmlformats.org/officeDocument/2006/relationships/vmlDrawing" Target="../drawings/vmlDrawing3.v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0" Type="http://schemas.openxmlformats.org/officeDocument/2006/relationships/ctrlProp" Target="../ctrlProps/ctrlProp128.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2" Type="http://schemas.openxmlformats.org/officeDocument/2006/relationships/drawing" Target="../drawings/drawing4.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 Id="rId3" Type="http://schemas.openxmlformats.org/officeDocument/2006/relationships/vmlDrawing" Target="../drawings/vmlDrawing4.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0" Type="http://schemas.openxmlformats.org/officeDocument/2006/relationships/ctrlProp" Target="../ctrlProps/ctrlProp177.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2" Type="http://schemas.openxmlformats.org/officeDocument/2006/relationships/drawing" Target="../drawings/drawing5.xml"/><Relationship Id="rId16" Type="http://schemas.openxmlformats.org/officeDocument/2006/relationships/ctrlProp" Target="../ctrlProps/ctrlProp222.xml"/><Relationship Id="rId29" Type="http://schemas.openxmlformats.org/officeDocument/2006/relationships/ctrlProp" Target="../ctrlProps/ctrlProp235.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 Id="rId3" Type="http://schemas.openxmlformats.org/officeDocument/2006/relationships/vmlDrawing" Target="../drawings/vmlDrawing5.v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0" Type="http://schemas.openxmlformats.org/officeDocument/2006/relationships/ctrlProp" Target="../ctrlProps/ctrlProp226.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271.xml"/><Relationship Id="rId29" Type="http://schemas.openxmlformats.org/officeDocument/2006/relationships/ctrlProp" Target="../ctrlProps/ctrlProp284.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 Id="rId3" Type="http://schemas.openxmlformats.org/officeDocument/2006/relationships/vmlDrawing" Target="../drawings/vmlDrawing6.v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0" Type="http://schemas.openxmlformats.org/officeDocument/2006/relationships/ctrlProp" Target="../ctrlProps/ctrlProp275.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2" Type="http://schemas.openxmlformats.org/officeDocument/2006/relationships/drawing" Target="../drawings/drawing7.xml"/><Relationship Id="rId16" Type="http://schemas.openxmlformats.org/officeDocument/2006/relationships/ctrlProp" Target="../ctrlProps/ctrlProp320.xml"/><Relationship Id="rId29" Type="http://schemas.openxmlformats.org/officeDocument/2006/relationships/ctrlProp" Target="../ctrlProps/ctrlProp333.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 Id="rId3" Type="http://schemas.openxmlformats.org/officeDocument/2006/relationships/vmlDrawing" Target="../drawings/vmlDrawing7.v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0" Type="http://schemas.openxmlformats.org/officeDocument/2006/relationships/ctrlProp" Target="../ctrlProps/ctrlProp324.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2" Type="http://schemas.openxmlformats.org/officeDocument/2006/relationships/drawing" Target="../drawings/drawing8.xml"/><Relationship Id="rId16" Type="http://schemas.openxmlformats.org/officeDocument/2006/relationships/ctrlProp" Target="../ctrlProps/ctrlProp369.xml"/><Relationship Id="rId29" Type="http://schemas.openxmlformats.org/officeDocument/2006/relationships/ctrlProp" Target="../ctrlProps/ctrlProp382.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 Id="rId3" Type="http://schemas.openxmlformats.org/officeDocument/2006/relationships/vmlDrawing" Target="../drawings/vmlDrawing8.v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0" Type="http://schemas.openxmlformats.org/officeDocument/2006/relationships/ctrlProp" Target="../ctrlProps/ctrlProp373.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2" Type="http://schemas.openxmlformats.org/officeDocument/2006/relationships/drawing" Target="../drawings/drawing9.xml"/><Relationship Id="rId16" Type="http://schemas.openxmlformats.org/officeDocument/2006/relationships/ctrlProp" Target="../ctrlProps/ctrlProp418.xml"/><Relationship Id="rId29" Type="http://schemas.openxmlformats.org/officeDocument/2006/relationships/ctrlProp" Target="../ctrlProps/ctrlProp431.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 Id="rId3" Type="http://schemas.openxmlformats.org/officeDocument/2006/relationships/vmlDrawing" Target="../drawings/vmlDrawing9.v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0" Type="http://schemas.openxmlformats.org/officeDocument/2006/relationships/ctrlProp" Target="../ctrlProps/ctrlProp422.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codeName="Sheet1">
    <pageSetUpPr fitToPage="1"/>
  </sheetPr>
  <dimension ref="A1:CC250"/>
  <sheetViews>
    <sheetView tabSelected="1" view="pageBreakPreview" topLeftCell="A2" zoomScaleNormal="120" zoomScaleSheetLayoutView="100" zoomScalePageLayoutView="64" workbookViewId="0">
      <selection activeCell="A2" sqref="A2"/>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t="s">
        <v>2334</v>
      </c>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2205</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t="s">
        <v>2335</v>
      </c>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t="s">
        <v>2335</v>
      </c>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2019</v>
      </c>
      <c r="C8" s="974"/>
      <c r="D8" s="974"/>
      <c r="E8" s="974"/>
      <c r="F8" s="974"/>
      <c r="G8" s="975"/>
      <c r="H8" s="166" t="s">
        <v>2183</v>
      </c>
      <c r="I8" s="540">
        <v>100</v>
      </c>
      <c r="J8" s="540"/>
      <c r="K8" s="167" t="s">
        <v>2185</v>
      </c>
      <c r="L8" s="540">
        <v>1234</v>
      </c>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t="s">
        <v>2336</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t="s">
        <v>2337</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t="s">
        <v>2338</v>
      </c>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2020</v>
      </c>
      <c r="C12" s="961"/>
      <c r="D12" s="961"/>
      <c r="E12" s="961"/>
      <c r="F12" s="961"/>
      <c r="G12" s="962"/>
      <c r="H12" s="963" t="s">
        <v>2339</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2021</v>
      </c>
      <c r="C13" s="965"/>
      <c r="D13" s="965"/>
      <c r="E13" s="965"/>
      <c r="F13" s="965"/>
      <c r="G13" s="965"/>
      <c r="H13" s="966" t="s">
        <v>24</v>
      </c>
      <c r="I13" s="965"/>
      <c r="J13" s="965"/>
      <c r="K13" s="965"/>
      <c r="L13" s="967" t="s">
        <v>2340</v>
      </c>
      <c r="M13" s="968"/>
      <c r="N13" s="968"/>
      <c r="O13" s="968"/>
      <c r="P13" s="968"/>
      <c r="Q13" s="968"/>
      <c r="R13" s="968"/>
      <c r="S13" s="968"/>
      <c r="T13" s="968"/>
      <c r="U13" s="969"/>
      <c r="V13" s="970" t="s">
        <v>2184</v>
      </c>
      <c r="W13" s="971"/>
      <c r="X13" s="971"/>
      <c r="Y13" s="966"/>
      <c r="Z13" s="972" t="s">
        <v>2341</v>
      </c>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8366100</v>
      </c>
      <c r="R18" s="550"/>
      <c r="S18" s="550"/>
      <c r="T18" s="550"/>
      <c r="U18" s="550"/>
      <c r="V18" s="55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3977100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v>1200000</v>
      </c>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2074</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2075</v>
      </c>
      <c r="D21" s="548"/>
      <c r="E21" s="548"/>
      <c r="F21" s="548"/>
      <c r="G21" s="548"/>
      <c r="H21" s="548"/>
      <c r="I21" s="548"/>
      <c r="J21" s="548"/>
      <c r="K21" s="548"/>
      <c r="L21" s="548"/>
      <c r="M21" s="548"/>
      <c r="N21" s="548"/>
      <c r="O21" s="548"/>
      <c r="P21" s="548"/>
      <c r="Q21" s="549">
        <f>Q18-Q20</f>
        <v>7166100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2147</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v>8100000</v>
      </c>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2076</v>
      </c>
      <c r="D25" s="547"/>
      <c r="E25" s="547"/>
      <c r="F25" s="547"/>
      <c r="G25" s="547"/>
      <c r="H25" s="547"/>
      <c r="I25" s="547"/>
      <c r="J25" s="547"/>
      <c r="K25" s="547"/>
      <c r="L25" s="547"/>
      <c r="M25" s="547"/>
      <c r="N25" s="547"/>
      <c r="O25" s="547"/>
      <c r="P25" s="564"/>
      <c r="Q25" s="944">
        <f>Q19-Q20</f>
        <v>2777100</v>
      </c>
      <c r="R25" s="945"/>
      <c r="S25" s="945"/>
      <c r="T25" s="945"/>
      <c r="U25" s="945"/>
      <c r="V25" s="945"/>
      <c r="W25" s="176" t="s">
        <v>31</v>
      </c>
      <c r="X25" s="72" t="s">
        <v>38</v>
      </c>
      <c r="Y25" s="709" t="str">
        <f>IFERROR(IF(Q25&lt;=0,"",IF(Q26&gt;=Q25,"○","△")),"")</f>
        <v>△</v>
      </c>
      <c r="Z25" s="72" t="s">
        <v>38</v>
      </c>
      <c r="AA25" s="552" t="str">
        <f>IFERROR(IF(Y25="△",IF(Q28&gt;=Q25,"○","△"),""),"")</f>
        <v>○</v>
      </c>
      <c r="AB25" s="155"/>
      <c r="AC25" s="155"/>
      <c r="AD25" s="155"/>
      <c r="AE25" s="155"/>
      <c r="AF25" s="155"/>
      <c r="AG25" s="155"/>
      <c r="AH25" s="155"/>
      <c r="AI25" s="155"/>
      <c r="AJ25" s="155"/>
      <c r="AK25" s="155"/>
      <c r="AL25" s="155"/>
    </row>
    <row r="26" spans="1:55" ht="37.5" customHeight="1" thickBot="1">
      <c r="A26" s="155"/>
      <c r="B26" s="184" t="s">
        <v>44</v>
      </c>
      <c r="C26" s="547" t="s">
        <v>2148</v>
      </c>
      <c r="D26" s="547"/>
      <c r="E26" s="547"/>
      <c r="F26" s="547"/>
      <c r="G26" s="547"/>
      <c r="H26" s="547"/>
      <c r="I26" s="547"/>
      <c r="J26" s="547"/>
      <c r="K26" s="547"/>
      <c r="L26" s="547"/>
      <c r="M26" s="547"/>
      <c r="N26" s="547"/>
      <c r="O26" s="547"/>
      <c r="P26" s="564"/>
      <c r="Q26" s="557">
        <v>2300000</v>
      </c>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2077</v>
      </c>
      <c r="D27" s="547"/>
      <c r="E27" s="547"/>
      <c r="F27" s="547"/>
      <c r="G27" s="547"/>
      <c r="H27" s="547"/>
      <c r="I27" s="547"/>
      <c r="J27" s="547"/>
      <c r="K27" s="547"/>
      <c r="L27" s="547"/>
      <c r="M27" s="547"/>
      <c r="N27" s="547"/>
      <c r="O27" s="547"/>
      <c r="P27" s="564"/>
      <c r="Q27" s="557">
        <v>600000</v>
      </c>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2149</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2078</v>
      </c>
      <c r="D28" s="547"/>
      <c r="E28" s="547"/>
      <c r="F28" s="547"/>
      <c r="G28" s="547"/>
      <c r="H28" s="547"/>
      <c r="I28" s="547"/>
      <c r="J28" s="547"/>
      <c r="K28" s="547"/>
      <c r="L28" s="547"/>
      <c r="M28" s="547"/>
      <c r="N28" s="547"/>
      <c r="O28" s="547"/>
      <c r="P28" s="564"/>
      <c r="Q28" s="940">
        <f>Q26+Q27</f>
        <v>2900000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2195</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2206</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2207</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2208</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2079</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2150</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v>6</v>
      </c>
      <c r="R43" s="932"/>
      <c r="S43" s="196" t="s">
        <v>53</v>
      </c>
      <c r="T43" s="933">
        <v>6</v>
      </c>
      <c r="U43" s="934"/>
      <c r="V43" s="197" t="s">
        <v>54</v>
      </c>
      <c r="W43" s="935" t="s">
        <v>55</v>
      </c>
      <c r="X43" s="935"/>
      <c r="Y43" s="935" t="s">
        <v>52</v>
      </c>
      <c r="Z43" s="936"/>
      <c r="AA43" s="933">
        <v>7</v>
      </c>
      <c r="AB43" s="934"/>
      <c r="AC43" s="198" t="s">
        <v>53</v>
      </c>
      <c r="AD43" s="933">
        <v>5</v>
      </c>
      <c r="AE43" s="934"/>
      <c r="AF43" s="197" t="s">
        <v>54</v>
      </c>
      <c r="AG43" s="197" t="s">
        <v>56</v>
      </c>
      <c r="AH43" s="197">
        <f>IF(Q43&gt;=1,(AA43*12+AD43)-(Q43*12+T43)+1,"")</f>
        <v>12</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2010</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2010</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t="s">
        <v>2342</v>
      </c>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2082</v>
      </c>
      <c r="AR49" s="69" t="b">
        <v>0</v>
      </c>
      <c r="AS49" s="736" t="s">
        <v>2080</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2083</v>
      </c>
      <c r="AO50" s="736"/>
      <c r="AP50" s="736"/>
      <c r="AR50" s="69" t="b">
        <v>1</v>
      </c>
      <c r="AS50" s="736" t="s">
        <v>2081</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1</v>
      </c>
      <c r="AN52" s="736" t="s">
        <v>62</v>
      </c>
      <c r="AO52" s="736"/>
      <c r="AP52" s="736"/>
      <c r="AR52" s="69" t="b">
        <v>1</v>
      </c>
      <c r="AS52" s="736" t="s">
        <v>2084</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736" t="s">
        <v>63</v>
      </c>
      <c r="AO53" s="736"/>
      <c r="AP53" s="736"/>
      <c r="AQ53" s="157"/>
      <c r="AR53" s="69" t="b">
        <v>0</v>
      </c>
      <c r="AS53" s="736" t="s">
        <v>77</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t="s">
        <v>73</v>
      </c>
      <c r="N54" s="875"/>
      <c r="O54" s="875"/>
      <c r="P54" s="875">
        <v>30</v>
      </c>
      <c r="Q54" s="875"/>
      <c r="R54" s="214" t="s">
        <v>74</v>
      </c>
      <c r="S54" s="875">
        <v>4</v>
      </c>
      <c r="T54" s="875"/>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736" t="s">
        <v>64</v>
      </c>
      <c r="AO54" s="736"/>
      <c r="AP54" s="736"/>
      <c r="AR54" s="69" t="b">
        <v>1</v>
      </c>
      <c r="AS54" s="736" t="s">
        <v>2085</v>
      </c>
      <c r="AT54" s="736"/>
    </row>
    <row r="55" spans="1:59" ht="24.75" customHeight="1">
      <c r="A55" s="155"/>
      <c r="B55" s="876" t="s">
        <v>78</v>
      </c>
      <c r="C55" s="877"/>
      <c r="D55" s="877"/>
      <c r="E55" s="878"/>
      <c r="F55" s="882"/>
      <c r="G55" s="884" t="s">
        <v>79</v>
      </c>
      <c r="H55" s="885"/>
      <c r="I55" s="886"/>
      <c r="J55" s="884" t="s">
        <v>80</v>
      </c>
      <c r="K55" s="885"/>
      <c r="L55" s="885"/>
      <c r="M55" s="890"/>
      <c r="N55" s="891" t="s">
        <v>2343</v>
      </c>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2233</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2086</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81</v>
      </c>
      <c r="D60" s="861"/>
      <c r="E60" s="861"/>
      <c r="F60" s="861"/>
      <c r="G60" s="861"/>
      <c r="H60" s="861"/>
      <c r="I60" s="861"/>
      <c r="J60" s="861"/>
      <c r="K60" s="861"/>
      <c r="L60" s="861"/>
      <c r="M60" s="861"/>
      <c r="N60" s="861"/>
      <c r="O60" s="861"/>
      <c r="P60" s="861"/>
      <c r="Q60" s="861"/>
      <c r="R60" s="861"/>
      <c r="S60" s="862"/>
      <c r="T60" s="863">
        <f>SUM('別紙様式6-2 事業所個票１:事業所個票10'!$BN$51)</f>
        <v>2989250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2087</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82</v>
      </c>
      <c r="D61" s="869"/>
      <c r="E61" s="869"/>
      <c r="F61" s="869"/>
      <c r="G61" s="869"/>
      <c r="H61" s="869"/>
      <c r="I61" s="869"/>
      <c r="J61" s="869"/>
      <c r="K61" s="869"/>
      <c r="L61" s="869"/>
      <c r="M61" s="869"/>
      <c r="N61" s="869"/>
      <c r="O61" s="869"/>
      <c r="P61" s="869"/>
      <c r="Q61" s="869"/>
      <c r="R61" s="869"/>
      <c r="S61" s="870"/>
      <c r="T61" s="871">
        <v>3000000</v>
      </c>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2151</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2152</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85</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2153</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2154</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86</v>
      </c>
      <c r="AF68" s="238" t="s">
        <v>69</v>
      </c>
      <c r="AG68" s="155" t="s">
        <v>38</v>
      </c>
      <c r="AH68" s="183" t="str">
        <f>IF(T67=0,"",(IF(AB68&gt;=200/3,"○","×")))</f>
        <v/>
      </c>
      <c r="AI68" s="221"/>
      <c r="AJ68" s="221"/>
      <c r="AK68" s="221"/>
      <c r="AL68" s="155"/>
      <c r="AM68" s="648" t="s">
        <v>2155</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2156</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87</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89" t="s">
        <v>2157</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1</v>
      </c>
      <c r="AN74" s="736" t="s">
        <v>2088</v>
      </c>
      <c r="AO74" s="736"/>
      <c r="AP74" s="736"/>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2158</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v>
      </c>
      <c r="AA75" s="251"/>
      <c r="AB75" s="251"/>
      <c r="AC75" s="251"/>
      <c r="AD75" s="251"/>
      <c r="AE75" s="251"/>
      <c r="AF75" s="251"/>
      <c r="AG75" s="251"/>
      <c r="AH75" s="251"/>
      <c r="AI75" s="251"/>
      <c r="AJ75" s="251"/>
      <c r="AK75" s="251"/>
      <c r="AL75" s="251"/>
      <c r="AM75" s="648" t="s">
        <v>84</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838" t="s">
        <v>2232</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89</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193300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90</v>
      </c>
      <c r="D80" s="694"/>
      <c r="E80" s="694"/>
      <c r="F80" s="694"/>
      <c r="G80" s="694"/>
      <c r="H80" s="694"/>
      <c r="I80" s="694"/>
      <c r="J80" s="694"/>
      <c r="K80" s="694"/>
      <c r="L80" s="694"/>
      <c r="M80" s="694"/>
      <c r="N80" s="694"/>
      <c r="O80" s="694"/>
      <c r="P80" s="694"/>
      <c r="Q80" s="694"/>
      <c r="R80" s="694"/>
      <c r="S80" s="694"/>
      <c r="T80" s="695"/>
      <c r="U80" s="840">
        <f>U81+U86</f>
        <v>198000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2234</v>
      </c>
      <c r="D81" s="806"/>
      <c r="E81" s="810" t="s">
        <v>91</v>
      </c>
      <c r="F81" s="811"/>
      <c r="G81" s="811"/>
      <c r="H81" s="811"/>
      <c r="I81" s="811"/>
      <c r="J81" s="811"/>
      <c r="K81" s="811"/>
      <c r="L81" s="811"/>
      <c r="M81" s="811"/>
      <c r="N81" s="811"/>
      <c r="O81" s="811"/>
      <c r="P81" s="811"/>
      <c r="Q81" s="811"/>
      <c r="R81" s="811"/>
      <c r="S81" s="811"/>
      <c r="T81" s="812"/>
      <c r="U81" s="816">
        <v>123000</v>
      </c>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73.170731707317074</v>
      </c>
      <c r="AD82" s="823"/>
      <c r="AE82" s="824"/>
      <c r="AF82" s="828" t="s">
        <v>86</v>
      </c>
      <c r="AG82" s="828" t="s">
        <v>69</v>
      </c>
      <c r="AH82" s="779" t="s">
        <v>38</v>
      </c>
      <c r="AI82" s="552" t="str">
        <f>IF(U81=0,"",IF(AND(AC82&gt;=200/3,AC82&lt;=100),"○","×"))</f>
        <v>○</v>
      </c>
      <c r="AJ82" s="221"/>
      <c r="AK82" s="155"/>
      <c r="AL82" s="221"/>
      <c r="AM82" s="780" t="s">
        <v>2354</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2160</v>
      </c>
      <c r="G83" s="787"/>
      <c r="H83" s="787"/>
      <c r="I83" s="787"/>
      <c r="J83" s="787"/>
      <c r="K83" s="787"/>
      <c r="L83" s="787"/>
      <c r="M83" s="787"/>
      <c r="N83" s="787"/>
      <c r="O83" s="787"/>
      <c r="P83" s="787"/>
      <c r="Q83" s="787"/>
      <c r="R83" s="787"/>
      <c r="S83" s="787"/>
      <c r="T83" s="787"/>
      <c r="U83" s="792">
        <v>90000</v>
      </c>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45000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92</v>
      </c>
      <c r="D86" s="804"/>
      <c r="E86" s="810" t="s">
        <v>93</v>
      </c>
      <c r="F86" s="811"/>
      <c r="G86" s="811"/>
      <c r="H86" s="811"/>
      <c r="I86" s="811"/>
      <c r="J86" s="811"/>
      <c r="K86" s="811"/>
      <c r="L86" s="811"/>
      <c r="M86" s="811"/>
      <c r="N86" s="811"/>
      <c r="O86" s="811"/>
      <c r="P86" s="811"/>
      <c r="Q86" s="811"/>
      <c r="R86" s="811"/>
      <c r="S86" s="811"/>
      <c r="T86" s="812"/>
      <c r="U86" s="816">
        <v>75000</v>
      </c>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82.666666666666671</v>
      </c>
      <c r="AD87" s="823"/>
      <c r="AE87" s="824"/>
      <c r="AF87" s="828" t="s">
        <v>86</v>
      </c>
      <c r="AG87" s="828" t="s">
        <v>69</v>
      </c>
      <c r="AH87" s="779" t="s">
        <v>38</v>
      </c>
      <c r="AI87" s="552" t="str">
        <f>IF(U86=0,"",IF(AND(AC87&gt;=200/3,AC82&lt;=100),"○","×"))</f>
        <v>○</v>
      </c>
      <c r="AJ87" s="221"/>
      <c r="AK87" s="221"/>
      <c r="AL87" s="221"/>
      <c r="AM87" s="780" t="s">
        <v>2161</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2162</v>
      </c>
      <c r="G88" s="787"/>
      <c r="H88" s="787"/>
      <c r="I88" s="787"/>
      <c r="J88" s="787"/>
      <c r="K88" s="787"/>
      <c r="L88" s="787"/>
      <c r="M88" s="787"/>
      <c r="N88" s="787"/>
      <c r="O88" s="787"/>
      <c r="P88" s="787"/>
      <c r="Q88" s="787"/>
      <c r="R88" s="787"/>
      <c r="S88" s="787"/>
      <c r="T88" s="787"/>
      <c r="U88" s="792">
        <v>62000</v>
      </c>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31000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95</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4.25"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該当</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76" t="str">
        <f>IF(SUM('別紙様式6-2 事業所個票１:事業所個票10'!CI4)=0,"該当","")</f>
        <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100</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101</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2088</v>
      </c>
      <c r="AO99" s="736"/>
      <c r="AP99" s="736"/>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736" t="s">
        <v>2089</v>
      </c>
      <c r="AO100" s="736"/>
      <c r="AP100" s="736"/>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106</v>
      </c>
      <c r="D103" s="741"/>
      <c r="E103" s="741"/>
      <c r="F103" s="741"/>
      <c r="G103" s="741"/>
      <c r="H103" s="741"/>
      <c r="I103" s="741"/>
      <c r="J103" s="741"/>
      <c r="K103" s="741"/>
      <c r="L103" s="224"/>
      <c r="M103" s="702"/>
      <c r="N103" s="703"/>
      <c r="O103" s="773" t="s">
        <v>2235</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2011</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107</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108</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59"/>
      <c r="C107" s="280" t="s">
        <v>102</v>
      </c>
      <c r="D107" s="760" t="s">
        <v>2209</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2088</v>
      </c>
      <c r="AO107" s="736"/>
      <c r="AP107" s="736"/>
      <c r="AQ107" s="157"/>
      <c r="AR107" s="69" t="b">
        <v>0</v>
      </c>
      <c r="AS107" s="736" t="s">
        <v>2090</v>
      </c>
      <c r="AT107" s="736"/>
      <c r="AU107" s="736"/>
    </row>
    <row r="108" spans="1:55" s="165" customFormat="1" ht="25.5" customHeight="1" thickBot="1">
      <c r="A108" s="164"/>
      <c r="B108" s="759"/>
      <c r="C108" s="711"/>
      <c r="D108" s="713" t="s">
        <v>109</v>
      </c>
      <c r="E108" s="714"/>
      <c r="F108" s="714"/>
      <c r="G108" s="714"/>
      <c r="H108" s="746"/>
      <c r="I108" s="748" t="s">
        <v>32</v>
      </c>
      <c r="J108" s="750" t="s">
        <v>2229</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1</v>
      </c>
      <c r="AN108" s="736" t="s">
        <v>2089</v>
      </c>
      <c r="AO108" s="736"/>
      <c r="AP108" s="736"/>
      <c r="AQ108" s="301"/>
      <c r="AR108" s="69" t="b">
        <v>0</v>
      </c>
      <c r="AS108" s="736" t="s">
        <v>2091</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2357</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2163</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110</v>
      </c>
      <c r="K110" s="303"/>
      <c r="L110" s="303"/>
      <c r="M110" s="303"/>
      <c r="N110" s="303"/>
      <c r="O110" s="303"/>
      <c r="P110" s="303"/>
      <c r="Q110" s="303"/>
      <c r="R110" s="303"/>
      <c r="S110" s="768" t="s">
        <v>111</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2358</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2164</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2165</v>
      </c>
      <c r="D114" s="741"/>
      <c r="E114" s="741"/>
      <c r="F114" s="741"/>
      <c r="G114" s="741"/>
      <c r="H114" s="741"/>
      <c r="I114" s="741"/>
      <c r="J114" s="741"/>
      <c r="K114" s="741"/>
      <c r="L114" s="224"/>
      <c r="M114" s="702"/>
      <c r="N114" s="703"/>
      <c r="O114" s="742" t="s">
        <v>112</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2012</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113</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736" t="s">
        <v>2090</v>
      </c>
      <c r="AT117" s="736"/>
      <c r="AU117" s="736"/>
    </row>
    <row r="118" spans="1:55" s="165" customFormat="1" ht="20.25" customHeight="1" thickBot="1">
      <c r="A118" s="164"/>
      <c r="B118" s="702"/>
      <c r="C118" s="703"/>
      <c r="D118" s="737" t="s">
        <v>108</v>
      </c>
      <c r="E118" s="737"/>
      <c r="F118" s="737"/>
      <c r="G118" s="737"/>
      <c r="H118" s="737"/>
      <c r="I118" s="737"/>
      <c r="J118" s="737"/>
      <c r="K118" s="737"/>
      <c r="L118" s="737"/>
      <c r="M118" s="737"/>
      <c r="N118" s="737"/>
      <c r="O118" s="737"/>
      <c r="P118" s="737"/>
      <c r="Q118" s="738"/>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736" t="s">
        <v>2088</v>
      </c>
      <c r="AO118" s="736"/>
      <c r="AP118" s="736"/>
      <c r="AR118" s="69" t="b">
        <v>0</v>
      </c>
      <c r="AS118" s="736" t="s">
        <v>2091</v>
      </c>
      <c r="AT118" s="736"/>
      <c r="AU118" s="736"/>
    </row>
    <row r="119" spans="1:55" s="165" customFormat="1" ht="28.5" customHeight="1" thickBot="1">
      <c r="A119" s="164"/>
      <c r="B119" s="280" t="s">
        <v>102</v>
      </c>
      <c r="C119" s="739" t="s">
        <v>2211</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2089</v>
      </c>
      <c r="AO119" s="736"/>
      <c r="AP119" s="736"/>
      <c r="AR119" s="69" t="b">
        <v>0</v>
      </c>
      <c r="AS119" s="736" t="s">
        <v>2092</v>
      </c>
      <c r="AT119" s="736"/>
      <c r="AU119" s="736"/>
    </row>
    <row r="120" spans="1:55" s="165" customFormat="1" ht="25.5" customHeight="1">
      <c r="A120" s="164"/>
      <c r="B120" s="711"/>
      <c r="C120" s="713" t="s">
        <v>115</v>
      </c>
      <c r="D120" s="714"/>
      <c r="E120" s="714"/>
      <c r="F120" s="714"/>
      <c r="G120" s="316"/>
      <c r="H120" s="317" t="s">
        <v>32</v>
      </c>
      <c r="I120" s="719" t="s">
        <v>116</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2166</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117</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118</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103</v>
      </c>
      <c r="C123" s="698" t="s">
        <v>2210</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2167</v>
      </c>
      <c r="C125" s="701"/>
      <c r="D125" s="701"/>
      <c r="E125" s="701"/>
      <c r="F125" s="701"/>
      <c r="G125" s="701"/>
      <c r="H125" s="701"/>
      <c r="I125" s="701"/>
      <c r="J125" s="701"/>
      <c r="K125" s="701"/>
      <c r="L125" s="224"/>
      <c r="M125" s="702"/>
      <c r="N125" s="703"/>
      <c r="O125" s="704" t="s">
        <v>119</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2013</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120</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122</v>
      </c>
      <c r="C129" s="928"/>
      <c r="D129" s="928"/>
      <c r="E129" s="928"/>
      <c r="F129" s="928"/>
      <c r="G129" s="928"/>
      <c r="H129" s="928"/>
      <c r="I129" s="928"/>
      <c r="J129" s="928"/>
      <c r="K129" s="928"/>
      <c r="L129" s="706" t="s">
        <v>2177</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2179</v>
      </c>
      <c r="AD129" s="709" t="str">
        <f>IF(AB130=0,"",IF(AB129&gt;=AB130,"○","×"))</f>
        <v>×</v>
      </c>
      <c r="AE129" s="155"/>
      <c r="AF129" s="155"/>
      <c r="AG129" s="155"/>
      <c r="AH129" s="155"/>
      <c r="AI129" s="155"/>
      <c r="AJ129" s="155"/>
      <c r="AK129" s="155"/>
      <c r="AL129" s="155"/>
      <c r="AM129" s="326" t="str">
        <f>IF(OR(AD129="×",AD131="×"),"×","")</f>
        <v>×</v>
      </c>
    </row>
    <row r="130" spans="1:56" ht="24.75" customHeight="1" thickBot="1">
      <c r="A130" s="155"/>
      <c r="B130" s="958"/>
      <c r="C130" s="959"/>
      <c r="D130" s="959"/>
      <c r="E130" s="959"/>
      <c r="F130" s="959"/>
      <c r="G130" s="959"/>
      <c r="H130" s="959"/>
      <c r="I130" s="959"/>
      <c r="J130" s="959"/>
      <c r="K130" s="959"/>
      <c r="L130" s="706" t="s">
        <v>2178</v>
      </c>
      <c r="M130" s="706"/>
      <c r="N130" s="706"/>
      <c r="O130" s="706"/>
      <c r="P130" s="706"/>
      <c r="Q130" s="706"/>
      <c r="R130" s="706"/>
      <c r="S130" s="706"/>
      <c r="T130" s="706"/>
      <c r="U130" s="706"/>
      <c r="V130" s="706"/>
      <c r="W130" s="706"/>
      <c r="X130" s="706"/>
      <c r="Y130" s="706"/>
      <c r="Z130" s="706"/>
      <c r="AA130" s="707"/>
      <c r="AB130" s="325">
        <f>SUM('別紙様式6-2 事業所個票１:事業所個票10'!CI6)</f>
        <v>1</v>
      </c>
      <c r="AC130" s="708"/>
      <c r="AD130" s="710"/>
      <c r="AE130" s="155"/>
      <c r="AF130" s="155"/>
      <c r="AG130" s="155"/>
      <c r="AH130" s="155"/>
      <c r="AI130" s="155"/>
      <c r="AJ130" s="155"/>
      <c r="AK130" s="155"/>
      <c r="AL130" s="155"/>
    </row>
    <row r="131" spans="1:56" ht="24.75" customHeight="1" thickBot="1">
      <c r="A131" s="155"/>
      <c r="B131" s="651" t="s">
        <v>2168</v>
      </c>
      <c r="C131" s="652"/>
      <c r="D131" s="652"/>
      <c r="E131" s="652"/>
      <c r="F131" s="652"/>
      <c r="G131" s="652"/>
      <c r="H131" s="652"/>
      <c r="I131" s="652"/>
      <c r="J131" s="652"/>
      <c r="K131" s="652"/>
      <c r="L131" s="706" t="s">
        <v>2177</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2179</v>
      </c>
      <c r="AD131" s="709" t="str">
        <f>IF(AB132=0,"",IF(AB131&gt;=AB132,"○","×"))</f>
        <v>○</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2178</v>
      </c>
      <c r="M132" s="706"/>
      <c r="N132" s="706"/>
      <c r="O132" s="706"/>
      <c r="P132" s="706"/>
      <c r="Q132" s="706"/>
      <c r="R132" s="706"/>
      <c r="S132" s="706"/>
      <c r="T132" s="706"/>
      <c r="U132" s="706"/>
      <c r="V132" s="706"/>
      <c r="W132" s="706"/>
      <c r="X132" s="706"/>
      <c r="Y132" s="706"/>
      <c r="Z132" s="706"/>
      <c r="AA132" s="707"/>
      <c r="AB132" s="325">
        <f>SUM('別紙様式6-2 事業所個票１:事業所個票10'!CI6)</f>
        <v>1</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48" t="s">
        <v>2169</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125</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2172</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127</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v>
      </c>
    </row>
    <row r="142" spans="1:56" ht="14.25"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128</v>
      </c>
      <c r="C143" s="694"/>
      <c r="D143" s="694"/>
      <c r="E143" s="694"/>
      <c r="F143" s="694"/>
      <c r="G143" s="694"/>
      <c r="H143" s="694"/>
      <c r="I143" s="694"/>
      <c r="J143" s="694"/>
      <c r="K143" s="694"/>
      <c r="L143" s="694"/>
      <c r="M143" s="694"/>
      <c r="N143" s="694"/>
      <c r="O143" s="694"/>
      <c r="P143" s="694"/>
      <c r="Q143" s="695"/>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2180</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129</v>
      </c>
      <c r="C144" s="685"/>
      <c r="D144" s="685"/>
      <c r="E144" s="685"/>
      <c r="F144" s="685"/>
      <c r="G144" s="685"/>
      <c r="H144" s="685"/>
      <c r="I144" s="685"/>
      <c r="J144" s="685"/>
      <c r="K144" s="685"/>
      <c r="L144" s="685"/>
      <c r="M144" s="685"/>
      <c r="N144" s="685"/>
      <c r="O144" s="685"/>
      <c r="P144" s="685"/>
      <c r="Q144" s="686"/>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2181</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130</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
      </c>
      <c r="AJ147" s="676"/>
      <c r="AK147" s="677"/>
      <c r="AL147" s="164"/>
    </row>
    <row r="148" spans="1:55" s="165" customFormat="1" ht="24" customHeight="1">
      <c r="A148" s="164"/>
      <c r="B148" s="254" t="s">
        <v>83</v>
      </c>
      <c r="C148" s="674" t="s">
        <v>132</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該当</v>
      </c>
      <c r="AJ150" s="676"/>
      <c r="AK150" s="677"/>
      <c r="AL150" s="164"/>
    </row>
    <row r="151" spans="1:55" s="165" customFormat="1" ht="39" customHeight="1" thickBot="1">
      <c r="A151" s="164"/>
      <c r="B151" s="254" t="s">
        <v>83</v>
      </c>
      <c r="C151" s="674" t="s">
        <v>2228</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2214</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134</v>
      </c>
      <c r="C153" s="679"/>
      <c r="D153" s="679"/>
      <c r="E153" s="680"/>
      <c r="F153" s="681" t="s">
        <v>135</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34" t="s">
        <v>2014</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136</v>
      </c>
      <c r="C154" s="652"/>
      <c r="D154" s="652"/>
      <c r="E154" s="653"/>
      <c r="F154" s="359"/>
      <c r="G154" s="671" t="s">
        <v>2213</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654"/>
      <c r="C155" s="655"/>
      <c r="D155" s="655"/>
      <c r="E155" s="656"/>
      <c r="F155" s="360"/>
      <c r="G155" s="669" t="s">
        <v>137</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0"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138</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0"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139</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651" t="s">
        <v>140</v>
      </c>
      <c r="C158" s="652"/>
      <c r="D158" s="652"/>
      <c r="E158" s="653"/>
      <c r="F158" s="364"/>
      <c r="G158" s="668" t="s">
        <v>2219</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654"/>
      <c r="C159" s="655"/>
      <c r="D159" s="655"/>
      <c r="E159" s="656"/>
      <c r="F159" s="360"/>
      <c r="G159" s="669" t="s">
        <v>141</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0"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142</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0"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143</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651" t="s">
        <v>144</v>
      </c>
      <c r="C162" s="652"/>
      <c r="D162" s="652"/>
      <c r="E162" s="653"/>
      <c r="F162" s="368"/>
      <c r="G162" s="668" t="s">
        <v>145</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654"/>
      <c r="C163" s="655"/>
      <c r="D163" s="655"/>
      <c r="E163" s="656"/>
      <c r="F163" s="360"/>
      <c r="G163" s="669" t="s">
        <v>146</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0"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147</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0"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657"/>
      <c r="C166" s="658"/>
      <c r="D166" s="658"/>
      <c r="E166" s="659"/>
      <c r="F166" s="362"/>
      <c r="G166" s="665" t="s">
        <v>2212</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651" t="s">
        <v>149</v>
      </c>
      <c r="C167" s="652"/>
      <c r="D167" s="652"/>
      <c r="E167" s="653"/>
      <c r="F167" s="364"/>
      <c r="G167" s="666" t="s">
        <v>2218</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654"/>
      <c r="C168" s="655"/>
      <c r="D168" s="655"/>
      <c r="E168" s="656"/>
      <c r="F168" s="360"/>
      <c r="G168" s="662" t="s">
        <v>150</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0"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151</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0"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152</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651" t="s">
        <v>153</v>
      </c>
      <c r="C171" s="652"/>
      <c r="D171" s="652"/>
      <c r="E171" s="653"/>
      <c r="F171" s="368"/>
      <c r="G171" s="660" t="s">
        <v>154</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654"/>
      <c r="C172" s="655"/>
      <c r="D172" s="655"/>
      <c r="E172" s="656"/>
      <c r="F172" s="360"/>
      <c r="G172" s="662" t="s">
        <v>155</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0" t="b">
        <v>1</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156</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0"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157</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651" t="s">
        <v>158</v>
      </c>
      <c r="C175" s="652"/>
      <c r="D175" s="652"/>
      <c r="E175" s="653"/>
      <c r="F175" s="368"/>
      <c r="G175" s="660" t="s">
        <v>2217</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654"/>
      <c r="C176" s="655"/>
      <c r="D176" s="655"/>
      <c r="E176" s="656"/>
      <c r="F176" s="360"/>
      <c r="G176" s="662" t="s">
        <v>159</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0"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2216</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0"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2215</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160</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627" t="s">
        <v>163</v>
      </c>
      <c r="C182" s="628"/>
      <c r="D182" s="628"/>
      <c r="E182" s="629" t="b">
        <v>0</v>
      </c>
      <c r="F182" s="359"/>
      <c r="G182" s="619" t="s">
        <v>2220</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1</v>
      </c>
      <c r="AN182" s="634" t="s">
        <v>162</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2221</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166</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167</v>
      </c>
      <c r="AF187" s="646"/>
      <c r="AG187" s="646"/>
      <c r="AH187" s="646"/>
      <c r="AI187" s="646"/>
      <c r="AJ187" s="647"/>
      <c r="AK187" s="357" t="str">
        <f>IF(AND(AM188=TRUE,OR(Q20=0,AM189=TRUE),AM190=TRUE,AM191=TRUE,AM192=TRUE,AM193=TRUE),"○","×")</f>
        <v>○</v>
      </c>
      <c r="AL187" s="155"/>
      <c r="AM187" s="648" t="s">
        <v>2015</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168</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169</v>
      </c>
      <c r="AF188" s="622"/>
      <c r="AG188" s="622"/>
      <c r="AH188" s="622"/>
      <c r="AI188" s="622"/>
      <c r="AJ188" s="622"/>
      <c r="AK188" s="623"/>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2237</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169</v>
      </c>
      <c r="AF189" s="612"/>
      <c r="AG189" s="612"/>
      <c r="AH189" s="612"/>
      <c r="AI189" s="612"/>
      <c r="AJ189" s="612"/>
      <c r="AK189" s="613"/>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170</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171</v>
      </c>
      <c r="AF190" s="612"/>
      <c r="AG190" s="612"/>
      <c r="AH190" s="612"/>
      <c r="AI190" s="612"/>
      <c r="AJ190" s="612"/>
      <c r="AK190" s="613"/>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172</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173</v>
      </c>
      <c r="AF191" s="609"/>
      <c r="AG191" s="609"/>
      <c r="AH191" s="609"/>
      <c r="AI191" s="609"/>
      <c r="AJ191" s="609"/>
      <c r="AK191" s="610"/>
      <c r="AL191" s="155"/>
      <c r="AM191" s="69" t="b">
        <v>1</v>
      </c>
    </row>
    <row r="192" spans="1:59" s="165" customFormat="1" ht="23.25" customHeight="1">
      <c r="A192" s="164"/>
      <c r="B192" s="368"/>
      <c r="C192" s="606" t="s">
        <v>174</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175</v>
      </c>
      <c r="AF192" s="612"/>
      <c r="AG192" s="612"/>
      <c r="AH192" s="612"/>
      <c r="AI192" s="612"/>
      <c r="AJ192" s="612"/>
      <c r="AK192" s="613"/>
      <c r="AL192" s="155"/>
      <c r="AM192" s="69" t="b">
        <v>1</v>
      </c>
      <c r="AN192" s="382"/>
      <c r="AO192" s="382"/>
      <c r="AP192" s="382"/>
    </row>
    <row r="193" spans="1:59" s="165" customFormat="1" ht="13.5" customHeight="1" thickBot="1">
      <c r="A193" s="164"/>
      <c r="B193" s="372"/>
      <c r="C193" s="614" t="s">
        <v>176</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177</v>
      </c>
      <c r="AF193" s="617"/>
      <c r="AG193" s="617"/>
      <c r="AH193" s="617"/>
      <c r="AI193" s="617"/>
      <c r="AJ193" s="617"/>
      <c r="AK193" s="61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600" t="s">
        <v>2222</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180</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v>6</v>
      </c>
      <c r="F201" s="603"/>
      <c r="G201" s="393" t="s">
        <v>74</v>
      </c>
      <c r="H201" s="602" t="s">
        <v>181</v>
      </c>
      <c r="I201" s="603"/>
      <c r="J201" s="393" t="s">
        <v>182</v>
      </c>
      <c r="K201" s="602" t="s">
        <v>181</v>
      </c>
      <c r="L201" s="603"/>
      <c r="M201" s="393" t="s">
        <v>183</v>
      </c>
      <c r="N201" s="381"/>
      <c r="O201" s="604" t="s">
        <v>20</v>
      </c>
      <c r="P201" s="604"/>
      <c r="Q201" s="604"/>
      <c r="R201" s="605" t="str">
        <f>IF(H7="","",H7)</f>
        <v>○○ケアサービス</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184</v>
      </c>
      <c r="P202" s="596"/>
      <c r="Q202" s="596"/>
      <c r="R202" s="597" t="s">
        <v>22</v>
      </c>
      <c r="S202" s="597"/>
      <c r="T202" s="598" t="s">
        <v>2359</v>
      </c>
      <c r="U202" s="598"/>
      <c r="V202" s="598"/>
      <c r="W202" s="598"/>
      <c r="X202" s="598"/>
      <c r="Y202" s="599" t="s">
        <v>23</v>
      </c>
      <c r="Z202" s="599"/>
      <c r="AA202" s="598" t="s">
        <v>2360</v>
      </c>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188</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189</v>
      </c>
      <c r="C210" s="587" t="s">
        <v>190</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191</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192</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193</v>
      </c>
      <c r="C213" s="590" t="s">
        <v>194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195</v>
      </c>
      <c r="C214" s="593" t="s">
        <v>196</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2227</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189</v>
      </c>
      <c r="C217" s="571" t="s">
        <v>197</v>
      </c>
      <c r="D217" s="572"/>
      <c r="E217" s="572"/>
      <c r="F217" s="572"/>
      <c r="G217" s="572"/>
      <c r="H217" s="572"/>
      <c r="I217" s="573"/>
      <c r="J217" s="574" t="s">
        <v>198</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193</v>
      </c>
      <c r="C218" s="567" t="s">
        <v>199</v>
      </c>
      <c r="D218" s="567"/>
      <c r="E218" s="567"/>
      <c r="F218" s="567"/>
      <c r="G218" s="567"/>
      <c r="H218" s="567"/>
      <c r="I218" s="567"/>
      <c r="J218" s="568" t="s">
        <v>200</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201</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2226</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v>
      </c>
      <c r="AL220" s="421"/>
      <c r="AM220" s="157"/>
    </row>
    <row r="221" spans="1:60" s="375" customFormat="1" ht="25.5" customHeight="1">
      <c r="A221" s="371"/>
      <c r="B221" s="566"/>
      <c r="C221" s="567"/>
      <c r="D221" s="567"/>
      <c r="E221" s="567"/>
      <c r="F221" s="567"/>
      <c r="G221" s="567"/>
      <c r="H221" s="567"/>
      <c r="I221" s="567"/>
      <c r="J221" s="568" t="s">
        <v>202</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v>
      </c>
      <c r="AL221" s="421"/>
      <c r="AM221" s="157"/>
    </row>
    <row r="222" spans="1:60" s="375" customFormat="1" ht="48.75" customHeight="1">
      <c r="A222" s="371"/>
      <c r="B222" s="566" t="s">
        <v>195</v>
      </c>
      <c r="C222" s="567" t="s">
        <v>204</v>
      </c>
      <c r="D222" s="567"/>
      <c r="E222" s="567"/>
      <c r="F222" s="567"/>
      <c r="G222" s="567"/>
      <c r="H222" s="567"/>
      <c r="I222" s="567"/>
      <c r="J222" s="568" t="s">
        <v>2225</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2224</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567" t="s">
        <v>205</v>
      </c>
      <c r="D224" s="567"/>
      <c r="E224" s="567"/>
      <c r="F224" s="567"/>
      <c r="G224" s="567"/>
      <c r="H224" s="567"/>
      <c r="I224" s="567"/>
      <c r="J224" s="568" t="s">
        <v>206</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v>
      </c>
      <c r="AL224" s="155"/>
      <c r="AM224" s="157"/>
    </row>
    <row r="225" spans="1:60" s="165" customFormat="1" ht="36" customHeight="1">
      <c r="A225" s="164"/>
      <c r="B225" s="417" t="s">
        <v>2174</v>
      </c>
      <c r="C225" s="567" t="s">
        <v>207</v>
      </c>
      <c r="D225" s="567"/>
      <c r="E225" s="567"/>
      <c r="F225" s="567"/>
      <c r="G225" s="567"/>
      <c r="H225" s="567"/>
      <c r="I225" s="567"/>
      <c r="J225" s="568" t="s">
        <v>208</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2175</v>
      </c>
      <c r="C226" s="567" t="s">
        <v>210</v>
      </c>
      <c r="D226" s="567"/>
      <c r="E226" s="567"/>
      <c r="F226" s="567"/>
      <c r="G226" s="567"/>
      <c r="H226" s="567"/>
      <c r="I226" s="567"/>
      <c r="J226" s="574" t="s">
        <v>2223</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209</v>
      </c>
      <c r="C227" s="567" t="s">
        <v>211</v>
      </c>
      <c r="D227" s="567"/>
      <c r="E227" s="567"/>
      <c r="F227" s="567"/>
      <c r="G227" s="567"/>
      <c r="H227" s="567"/>
      <c r="I227" s="567"/>
      <c r="J227" s="574" t="s">
        <v>212</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213</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214</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215</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2094</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hyperlinks>
    <hyperlink ref="Z13" r:id="rId1" xr:uid="{8ED2FD31-E031-4B75-A230-13C3B6BDC586}"/>
  </hyperlinks>
  <pageMargins left="0.70866141732283472" right="0.70866141732283472" top="0.74803149606299213" bottom="0.74803149606299213" header="0.31496062992125984" footer="0.31496062992125984"/>
  <pageSetup paperSize="9" scale="82" fitToHeight="0" orientation="portrait" r:id="rId2"/>
  <rowBreaks count="4" manualBreakCount="4">
    <brk id="41" max="37" man="1"/>
    <brk id="91" max="16383" man="1"/>
    <brk id="126" max="16383" man="1"/>
    <brk id="18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6"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7"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8"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9"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10"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1"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2"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3"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4"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5"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6"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7"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8"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9"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20"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1"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2"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3"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4"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5"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6"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7"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8"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9"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30"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1"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2"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3"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4"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5"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6"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7"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8"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9"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40"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1"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2"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3"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4"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5"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6"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7"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8"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9"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50"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1"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2"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3"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4"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5"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6"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7"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8"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9"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60"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1"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2"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3"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4"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5"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6"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1E06D-82A9-47BA-B6AD-2674BECC47B4}">
  <sheetPr codeName="Sheet13">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2332</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17638E6-A0F1-4243-AB44-59B9EBE026B4}">
      <formula1>サービス名</formula1>
    </dataValidation>
    <dataValidation type="list" allowBlank="1" showInputMessage="1" showErrorMessage="1" sqref="M5:O5" xr:uid="{A33AB057-C108-4AC9-BBCC-E58A7D1835F8}">
      <formula1>INDIRECT(J5)</formula1>
    </dataValidation>
    <dataValidation type="list" allowBlank="1" showInputMessage="1" showErrorMessage="1" sqref="M15:M16" xr:uid="{20F35AB8-F1A6-499A-BA01-CFBC31B2FD1C}">
      <formula1>"1,2,3,6,7,8,9,10,11,12"</formula1>
    </dataValidation>
    <dataValidation type="list" allowBlank="1" showInputMessage="1" showErrorMessage="1" sqref="K15:K16 D15:D16" xr:uid="{8AB89443-DB63-4B74-97C4-DD1D9B337E49}">
      <formula1>"6,7"</formula1>
    </dataValidation>
    <dataValidation type="textLength" operator="equal" allowBlank="1" showInputMessage="1" showErrorMessage="1" error="10桁の介護保険事業所番号を入力してください。_x000a_（桁数が異なるとエラーになります）" sqref="B5:F5" xr:uid="{AD86336B-E075-4B71-9439-B04802DD648F}">
      <formula1>10</formula1>
    </dataValidation>
    <dataValidation type="list" allowBlank="1" showInputMessage="1" showErrorMessage="1" sqref="AD41:AH41" xr:uid="{53AD89C1-599A-42B6-A29B-2752DD8C8D01}">
      <formula1>INDIRECT(BF1)</formula1>
    </dataValidation>
    <dataValidation type="list" allowBlank="1" showInputMessage="1" showErrorMessage="1" sqref="AL41:AP41" xr:uid="{45222241-A7EA-4DD6-AFA8-1B272B79FA83}">
      <formula1>INDIRECT(BF1)</formula1>
    </dataValidation>
    <dataValidation type="whole" operator="greaterThanOrEqual" allowBlank="1" showInputMessage="1" showErrorMessage="1" prompt="要件を満たす職員数を記入してください。" sqref="AG37:AH37 AO37:AP37" xr:uid="{09850B21-D46D-4E3E-8AE8-46B5ADB160C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A0954F1-14F6-459E-AE1B-3FCFF7B31ECE}">
          <x14:formula1>
            <xm:f>【参考】数式用3!$A$3:$A$49</xm:f>
          </x14:formula1>
          <xm:sqref>J5:L5</xm:sqref>
        </x14:dataValidation>
        <x14:dataValidation type="list" allowBlank="1" showInputMessage="1" showErrorMessage="1" xr:uid="{C3072A16-F489-4DCF-964A-FD6BD0543D62}">
          <x14:formula1>
            <xm:f>【参考】数式用!$I$4:$J$4</xm:f>
          </x14:formula1>
          <xm:sqref>L9</xm:sqref>
        </x14:dataValidation>
        <x14:dataValidation type="list" allowBlank="1" showInputMessage="1" showErrorMessage="1" xr:uid="{CE53A4DE-3E00-48E9-9B42-3F9F62923534}">
          <x14:formula1>
            <xm:f>【参考】数式用!$F$4:$H$4</xm:f>
          </x14:formula1>
          <xm:sqref>G9</xm:sqref>
        </x14:dataValidation>
        <x14:dataValidation type="list" allowBlank="1" showInputMessage="1" showErrorMessage="1" xr:uid="{D1767737-AB6E-4FF1-93A4-E9CA78E5FC2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8E1C7-267B-4336-A404-85C6455E0A93}">
  <sheetPr codeName="Sheet14">
    <pageSetUpPr fitToPage="1"/>
  </sheetPr>
  <dimension ref="A1:CJ73"/>
  <sheetViews>
    <sheetView showGridLines="0" view="pageBreakPreview" zoomScaleNormal="53" zoomScaleSheetLayoutView="100" workbookViewId="0">
      <selection activeCell="N3" sqref="N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2333</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42C6F2CC-3575-4DAA-B6E9-B7985514776C}">
      <formula1>0</formula1>
    </dataValidation>
    <dataValidation type="list" allowBlank="1" showInputMessage="1" showErrorMessage="1" sqref="AL41:AP41" xr:uid="{FACA2B58-490D-4AA9-B0FB-0F070C5AC533}">
      <formula1>INDIRECT(BF1)</formula1>
    </dataValidation>
    <dataValidation type="list" allowBlank="1" showInputMessage="1" showErrorMessage="1" sqref="AD41:AH41" xr:uid="{66AF5716-EB59-4A00-B291-153497D5CB9A}">
      <formula1>INDIRECT(BF1)</formula1>
    </dataValidation>
    <dataValidation type="textLength" operator="equal" allowBlank="1" showInputMessage="1" showErrorMessage="1" error="10桁の介護保険事業所番号を入力してください。_x000a_（桁数が異なるとエラーになります）" sqref="B5:F5" xr:uid="{26360ED3-EDF2-470E-8238-0483F21EAF75}">
      <formula1>10</formula1>
    </dataValidation>
    <dataValidation type="list" allowBlank="1" showInputMessage="1" showErrorMessage="1" sqref="K15:K16 D15:D16" xr:uid="{22238963-3A63-4B30-8BDF-AA37ACD67BC0}">
      <formula1>"6,7"</formula1>
    </dataValidation>
    <dataValidation type="list" allowBlank="1" showInputMessage="1" showErrorMessage="1" sqref="M15:M16" xr:uid="{DDAD50BF-0E3D-45C3-89C7-F285CCCD5DD9}">
      <formula1>"1,2,3,6,7,8,9,10,11,12"</formula1>
    </dataValidation>
    <dataValidation type="list" allowBlank="1" showInputMessage="1" showErrorMessage="1" sqref="M5:O5" xr:uid="{F7C9D8A9-3831-4F52-B55C-CB2A5AE904CC}">
      <formula1>INDIRECT(J5)</formula1>
    </dataValidation>
    <dataValidation type="list" allowBlank="1" showInputMessage="1" showErrorMessage="1" sqref="Y5:AD5" xr:uid="{A6154D3C-3D53-4386-AA84-8E8F12D697B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D7F3C65-26E2-4AEC-887C-5C19DE9FC98C}">
          <x14:formula1>
            <xm:f>【参考】数式用!$B$4:$E$4</xm:f>
          </x14:formula1>
          <xm:sqref>B9:F9</xm:sqref>
        </x14:dataValidation>
        <x14:dataValidation type="list" allowBlank="1" showInputMessage="1" showErrorMessage="1" xr:uid="{A76D8559-1001-4A33-82FD-2AE081295233}">
          <x14:formula1>
            <xm:f>【参考】数式用!$F$4:$H$4</xm:f>
          </x14:formula1>
          <xm:sqref>G9</xm:sqref>
        </x14:dataValidation>
        <x14:dataValidation type="list" allowBlank="1" showInputMessage="1" showErrorMessage="1" xr:uid="{79F0AB75-0214-452E-8ECE-D4EAF6A0A1E0}">
          <x14:formula1>
            <xm:f>【参考】数式用!$I$4:$J$4</xm:f>
          </x14:formula1>
          <xm:sqref>L9</xm:sqref>
        </x14:dataValidation>
        <x14:dataValidation type="list" allowBlank="1" showInputMessage="1" showErrorMessage="1" xr:uid="{FD46CA55-AC52-4C5B-A20F-720419EA38DD}">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5"/>
  <cols>
    <col min="1" max="1" width="42.75" style="448" customWidth="1"/>
    <col min="2" max="28" width="6.75" style="448" customWidth="1"/>
    <col min="29" max="29" width="12" style="448" customWidth="1"/>
    <col min="30" max="30" width="8" style="448" customWidth="1"/>
    <col min="31" max="31" width="46.375" style="448" customWidth="1"/>
    <col min="32" max="32" width="26.875" style="448" customWidth="1"/>
    <col min="33" max="33" width="9.125" style="448" customWidth="1"/>
    <col min="34" max="34" width="38.375" style="448" customWidth="1"/>
    <col min="35" max="35" width="38.625" style="448" customWidth="1"/>
    <col min="36" max="36" width="9" style="448"/>
    <col min="37" max="37" width="16.75" style="448" customWidth="1"/>
    <col min="38" max="42" width="9" style="448"/>
    <col min="43" max="43" width="48.5" style="448" customWidth="1"/>
    <col min="44" max="44" width="104.375" style="448" customWidth="1"/>
    <col min="45" max="16384" width="9" style="448"/>
  </cols>
  <sheetData>
    <row r="1" spans="1:44" ht="14.25" thickBot="1">
      <c r="A1" s="447" t="s">
        <v>218</v>
      </c>
      <c r="B1" s="447"/>
      <c r="C1" s="447"/>
      <c r="D1" s="447"/>
      <c r="E1" s="447"/>
      <c r="AD1" s="449"/>
      <c r="AE1" s="447" t="s">
        <v>2109</v>
      </c>
      <c r="AH1" s="448" t="s">
        <v>219</v>
      </c>
      <c r="AK1" s="448" t="s">
        <v>220</v>
      </c>
      <c r="AM1" s="450" t="s">
        <v>221</v>
      </c>
      <c r="AO1" s="447" t="s">
        <v>222</v>
      </c>
    </row>
    <row r="2" spans="1:44" ht="36.75" customHeight="1" thickBot="1">
      <c r="A2" s="1230" t="s">
        <v>224</v>
      </c>
      <c r="B2" s="1232" t="s">
        <v>2239</v>
      </c>
      <c r="C2" s="1233"/>
      <c r="D2" s="1233"/>
      <c r="E2" s="1234"/>
      <c r="F2" s="1235" t="s">
        <v>2240</v>
      </c>
      <c r="G2" s="1236"/>
      <c r="H2" s="1236"/>
      <c r="I2" s="1230" t="s">
        <v>2241</v>
      </c>
      <c r="J2" s="1237"/>
      <c r="K2" s="1240" t="s">
        <v>2242</v>
      </c>
      <c r="L2" s="1241"/>
      <c r="M2" s="1241"/>
      <c r="N2" s="1241"/>
      <c r="O2" s="1241"/>
      <c r="P2" s="1241"/>
      <c r="Q2" s="1241"/>
      <c r="R2" s="1241"/>
      <c r="S2" s="1241"/>
      <c r="T2" s="1241"/>
      <c r="U2" s="1241"/>
      <c r="V2" s="1241"/>
      <c r="W2" s="1241"/>
      <c r="X2" s="1241"/>
      <c r="Y2" s="1241"/>
      <c r="Z2" s="1241"/>
      <c r="AA2" s="1241"/>
      <c r="AB2" s="1242"/>
      <c r="AC2" s="1227" t="s">
        <v>2243</v>
      </c>
      <c r="AD2" s="449"/>
      <c r="AE2" s="1223" t="s">
        <v>224</v>
      </c>
      <c r="AF2" s="1225" t="s">
        <v>2277</v>
      </c>
      <c r="AH2" s="444" t="s">
        <v>2244</v>
      </c>
      <c r="AI2" s="445" t="s">
        <v>2244</v>
      </c>
      <c r="AK2" s="451" t="s">
        <v>181</v>
      </c>
      <c r="AM2" s="451" t="s">
        <v>16</v>
      </c>
      <c r="AO2" s="452" t="s">
        <v>226</v>
      </c>
      <c r="AQ2" s="1217" t="s">
        <v>2008</v>
      </c>
      <c r="AR2" s="1220" t="s">
        <v>225</v>
      </c>
    </row>
    <row r="3" spans="1:44" ht="51.75" customHeight="1" thickBot="1">
      <c r="A3" s="1231"/>
      <c r="B3" s="1243" t="s">
        <v>228</v>
      </c>
      <c r="C3" s="1244"/>
      <c r="D3" s="1244"/>
      <c r="E3" s="1245"/>
      <c r="F3" s="1246" t="s">
        <v>229</v>
      </c>
      <c r="G3" s="1246"/>
      <c r="H3" s="1246"/>
      <c r="I3" s="1238"/>
      <c r="J3" s="1239"/>
      <c r="K3" s="1247" t="s">
        <v>230</v>
      </c>
      <c r="L3" s="1248"/>
      <c r="M3" s="1248"/>
      <c r="N3" s="1248"/>
      <c r="O3" s="1248"/>
      <c r="P3" s="1248"/>
      <c r="Q3" s="1248"/>
      <c r="R3" s="1248"/>
      <c r="S3" s="1248"/>
      <c r="T3" s="1248"/>
      <c r="U3" s="1248"/>
      <c r="V3" s="1248"/>
      <c r="W3" s="1248"/>
      <c r="X3" s="1248"/>
      <c r="Y3" s="1248"/>
      <c r="Z3" s="1248"/>
      <c r="AA3" s="1248"/>
      <c r="AB3" s="1249"/>
      <c r="AC3" s="1228"/>
      <c r="AD3" s="449"/>
      <c r="AE3" s="1224"/>
      <c r="AF3" s="1226"/>
      <c r="AH3" s="443" t="s">
        <v>2245</v>
      </c>
      <c r="AI3" s="446" t="s">
        <v>2245</v>
      </c>
      <c r="AK3" s="453"/>
      <c r="AM3" s="453"/>
      <c r="AO3" s="454" t="s">
        <v>18</v>
      </c>
      <c r="AQ3" s="1218"/>
      <c r="AR3" s="1221"/>
    </row>
    <row r="4" spans="1:44" ht="41.25" customHeight="1" thickBot="1">
      <c r="A4" s="1231"/>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2351</v>
      </c>
      <c r="X4" s="463" t="s">
        <v>2350</v>
      </c>
      <c r="Y4" s="463" t="s">
        <v>2347</v>
      </c>
      <c r="Z4" s="463" t="s">
        <v>2346</v>
      </c>
      <c r="AA4" s="463" t="s">
        <v>2348</v>
      </c>
      <c r="AB4" s="464" t="s">
        <v>2349</v>
      </c>
      <c r="AC4" s="1229"/>
      <c r="AD4" s="449"/>
      <c r="AE4" s="1224"/>
      <c r="AF4" s="1226"/>
      <c r="AH4" s="443" t="s">
        <v>2280</v>
      </c>
      <c r="AI4" s="446" t="s">
        <v>2280</v>
      </c>
      <c r="AO4" s="454" t="s">
        <v>237</v>
      </c>
      <c r="AQ4" s="1219"/>
      <c r="AR4" s="1222"/>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4.25"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4.25"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2353</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2373</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2373</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2373</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2373</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4.25"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2373</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2373</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4.25"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4.25"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2373</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2373</v>
      </c>
    </row>
    <row r="34" spans="1:44" ht="14.25"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2373</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2373</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2373</v>
      </c>
    </row>
    <row r="37" spans="1:44" ht="14.25"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2373</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codeName="Sheet10">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52" t="s">
        <v>2239</v>
      </c>
      <c r="C3" s="1251" t="s">
        <v>2240</v>
      </c>
      <c r="D3" s="1251" t="s">
        <v>2241</v>
      </c>
      <c r="E3" s="1251" t="s">
        <v>227</v>
      </c>
      <c r="F3" s="1253" t="s">
        <v>2067</v>
      </c>
      <c r="G3" s="1251" t="s">
        <v>2103</v>
      </c>
      <c r="H3" s="1251"/>
      <c r="I3" s="1251" t="s">
        <v>2104</v>
      </c>
      <c r="J3" s="1251"/>
      <c r="K3" s="1251" t="s">
        <v>2105</v>
      </c>
      <c r="L3" s="1251"/>
      <c r="M3" s="1250" t="s">
        <v>2037</v>
      </c>
      <c r="N3" s="1250" t="s">
        <v>2038</v>
      </c>
      <c r="O3" s="1250" t="s">
        <v>2039</v>
      </c>
      <c r="P3" s="1250" t="s">
        <v>2040</v>
      </c>
      <c r="Q3" s="1250" t="s">
        <v>2041</v>
      </c>
      <c r="R3" s="1250" t="s">
        <v>2042</v>
      </c>
      <c r="S3" s="1250" t="s">
        <v>2043</v>
      </c>
    </row>
    <row r="4" spans="2:19">
      <c r="B4" s="1252"/>
      <c r="C4" s="1251"/>
      <c r="D4" s="1251"/>
      <c r="E4" s="1251"/>
      <c r="F4" s="1254"/>
      <c r="G4" s="1251"/>
      <c r="H4" s="1251"/>
      <c r="I4" s="1251"/>
      <c r="J4" s="1251"/>
      <c r="K4" s="1251"/>
      <c r="L4" s="1251"/>
      <c r="M4" s="1250"/>
      <c r="N4" s="1250"/>
      <c r="O4" s="1250"/>
      <c r="P4" s="1250"/>
      <c r="Q4" s="1250"/>
      <c r="R4" s="1250"/>
      <c r="S4" s="1250"/>
    </row>
    <row r="5" spans="2:19">
      <c r="B5" s="1252"/>
      <c r="C5" s="1251"/>
      <c r="D5" s="1251"/>
      <c r="E5" s="1251"/>
      <c r="F5" s="1255"/>
      <c r="G5" s="1251"/>
      <c r="H5" s="1251"/>
      <c r="I5" s="1251"/>
      <c r="J5" s="1251"/>
      <c r="K5" s="1251"/>
      <c r="L5" s="1251"/>
      <c r="M5" s="1250"/>
      <c r="N5" s="1250"/>
      <c r="O5" s="1250"/>
      <c r="P5" s="1250"/>
      <c r="Q5" s="1250"/>
      <c r="R5" s="1250"/>
      <c r="S5" s="1250"/>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2384</v>
      </c>
      <c r="K6" s="36"/>
      <c r="L6" s="39" t="s">
        <v>2384</v>
      </c>
      <c r="M6" s="66" t="s">
        <v>2385</v>
      </c>
      <c r="N6" s="66" t="s">
        <v>2385</v>
      </c>
      <c r="O6" s="66" t="s">
        <v>2385</v>
      </c>
      <c r="P6" s="66" t="s">
        <v>2385</v>
      </c>
      <c r="Q6" s="66" t="s">
        <v>2385</v>
      </c>
      <c r="R6" s="66" t="s">
        <v>2385</v>
      </c>
      <c r="S6" s="66" t="s">
        <v>2385</v>
      </c>
    </row>
    <row r="7" spans="2:19" ht="48" customHeight="1">
      <c r="B7" s="21" t="s">
        <v>7</v>
      </c>
      <c r="C7" s="34" t="s">
        <v>234</v>
      </c>
      <c r="D7" s="35" t="s">
        <v>9</v>
      </c>
      <c r="E7" s="35" t="str">
        <f t="shared" si="0"/>
        <v>処遇加算Ⅰ特定加算Ⅰベア加算なし</v>
      </c>
      <c r="F7" s="35" t="s">
        <v>2107</v>
      </c>
      <c r="G7" s="36" t="s">
        <v>2064</v>
      </c>
      <c r="H7" s="37" t="s">
        <v>2361</v>
      </c>
      <c r="I7" s="36" t="s">
        <v>2023</v>
      </c>
      <c r="J7" s="38" t="s">
        <v>2123</v>
      </c>
      <c r="K7" s="40"/>
      <c r="L7" s="41"/>
      <c r="M7" s="66" t="s">
        <v>2362</v>
      </c>
      <c r="N7" s="66" t="s">
        <v>2385</v>
      </c>
      <c r="O7" s="66" t="s">
        <v>2385</v>
      </c>
      <c r="P7" s="66" t="s">
        <v>2385</v>
      </c>
      <c r="Q7" s="66" t="s">
        <v>2385</v>
      </c>
      <c r="R7" s="66" t="s">
        <v>2385</v>
      </c>
      <c r="S7" s="66" t="s">
        <v>2385</v>
      </c>
    </row>
    <row r="8" spans="2:19" ht="48" customHeight="1">
      <c r="B8" s="21" t="s">
        <v>231</v>
      </c>
      <c r="C8" s="34" t="s">
        <v>234</v>
      </c>
      <c r="D8" s="35" t="s">
        <v>13</v>
      </c>
      <c r="E8" s="35" t="str">
        <f t="shared" si="0"/>
        <v>処遇加算Ⅱ特定加算Ⅰベア加算</v>
      </c>
      <c r="F8" s="36" t="s">
        <v>2024</v>
      </c>
      <c r="G8" s="36" t="s">
        <v>2064</v>
      </c>
      <c r="H8" s="37" t="s">
        <v>2386</v>
      </c>
      <c r="I8" s="36" t="s">
        <v>2024</v>
      </c>
      <c r="J8" s="42" t="s">
        <v>2124</v>
      </c>
      <c r="K8" s="68"/>
      <c r="L8" s="65"/>
      <c r="M8" s="67" t="s">
        <v>2385</v>
      </c>
      <c r="N8" s="66" t="s">
        <v>2385</v>
      </c>
      <c r="O8" s="66" t="s">
        <v>2385</v>
      </c>
      <c r="P8" s="66" t="s">
        <v>2142</v>
      </c>
      <c r="Q8" s="66" t="s">
        <v>2385</v>
      </c>
      <c r="R8" s="66" t="s">
        <v>2385</v>
      </c>
      <c r="S8" s="66" t="s">
        <v>2385</v>
      </c>
    </row>
    <row r="9" spans="2:19" ht="48" customHeight="1">
      <c r="B9" s="21" t="s">
        <v>231</v>
      </c>
      <c r="C9" s="34" t="s">
        <v>234</v>
      </c>
      <c r="D9" s="35" t="s">
        <v>9</v>
      </c>
      <c r="E9" s="35" t="str">
        <f t="shared" si="0"/>
        <v>処遇加算Ⅱ特定加算Ⅰベア加算なし</v>
      </c>
      <c r="F9" s="36" t="s">
        <v>2027</v>
      </c>
      <c r="G9" s="36" t="s">
        <v>2064</v>
      </c>
      <c r="H9" s="37" t="s">
        <v>2363</v>
      </c>
      <c r="I9" s="36" t="s">
        <v>2023</v>
      </c>
      <c r="J9" s="43" t="s">
        <v>2200</v>
      </c>
      <c r="K9" s="44" t="s">
        <v>2027</v>
      </c>
      <c r="L9" s="45" t="s">
        <v>2136</v>
      </c>
      <c r="M9" s="66" t="s">
        <v>2362</v>
      </c>
      <c r="N9" s="66" t="s">
        <v>2385</v>
      </c>
      <c r="O9" s="66" t="s">
        <v>2385</v>
      </c>
      <c r="P9" s="66" t="s">
        <v>2142</v>
      </c>
      <c r="Q9" s="66" t="s">
        <v>2385</v>
      </c>
      <c r="R9" s="66" t="s">
        <v>2385</v>
      </c>
      <c r="S9" s="66" t="s">
        <v>2385</v>
      </c>
    </row>
    <row r="10" spans="2:19" ht="48" customHeight="1">
      <c r="B10" s="21" t="s">
        <v>232</v>
      </c>
      <c r="C10" s="34" t="s">
        <v>234</v>
      </c>
      <c r="D10" s="35" t="s">
        <v>13</v>
      </c>
      <c r="E10" s="35" t="str">
        <f t="shared" si="0"/>
        <v>処遇加算Ⅲ特定加算Ⅰベア加算</v>
      </c>
      <c r="F10" s="36" t="s">
        <v>2029</v>
      </c>
      <c r="G10" s="36" t="s">
        <v>2064</v>
      </c>
      <c r="H10" s="37" t="s">
        <v>2387</v>
      </c>
      <c r="I10" s="36" t="s">
        <v>2029</v>
      </c>
      <c r="J10" s="42" t="s">
        <v>2125</v>
      </c>
      <c r="K10" s="68"/>
      <c r="L10" s="65"/>
      <c r="M10" s="67" t="s">
        <v>2385</v>
      </c>
      <c r="N10" s="66" t="s">
        <v>2143</v>
      </c>
      <c r="O10" s="66" t="s">
        <v>2099</v>
      </c>
      <c r="P10" s="66" t="s">
        <v>2385</v>
      </c>
      <c r="Q10" s="66" t="s">
        <v>2385</v>
      </c>
      <c r="R10" s="66" t="s">
        <v>2385</v>
      </c>
      <c r="S10" s="66" t="s">
        <v>2385</v>
      </c>
    </row>
    <row r="11" spans="2:19" ht="48" customHeight="1">
      <c r="B11" s="21" t="s">
        <v>232</v>
      </c>
      <c r="C11" s="34" t="s">
        <v>234</v>
      </c>
      <c r="D11" s="35" t="s">
        <v>9</v>
      </c>
      <c r="E11" s="35" t="str">
        <f t="shared" si="0"/>
        <v>処遇加算Ⅲ特定加算Ⅰベア加算なし</v>
      </c>
      <c r="F11" s="36" t="s">
        <v>2032</v>
      </c>
      <c r="G11" s="36" t="s">
        <v>2064</v>
      </c>
      <c r="H11" s="37" t="s">
        <v>2364</v>
      </c>
      <c r="I11" s="36" t="s">
        <v>2023</v>
      </c>
      <c r="J11" s="43" t="s">
        <v>2199</v>
      </c>
      <c r="K11" s="44" t="s">
        <v>2032</v>
      </c>
      <c r="L11" s="60" t="s">
        <v>2126</v>
      </c>
      <c r="M11" s="66" t="s">
        <v>2362</v>
      </c>
      <c r="N11" s="66" t="s">
        <v>2143</v>
      </c>
      <c r="O11" s="66" t="s">
        <v>2099</v>
      </c>
      <c r="P11" s="66" t="s">
        <v>2385</v>
      </c>
      <c r="Q11" s="66" t="s">
        <v>2385</v>
      </c>
      <c r="R11" s="66" t="s">
        <v>2385</v>
      </c>
      <c r="S11" s="66" t="s">
        <v>2385</v>
      </c>
    </row>
    <row r="12" spans="2:19" ht="48" customHeight="1">
      <c r="B12" s="21" t="s">
        <v>7</v>
      </c>
      <c r="C12" s="34" t="s">
        <v>8</v>
      </c>
      <c r="D12" s="35" t="s">
        <v>13</v>
      </c>
      <c r="E12" s="35" t="str">
        <f t="shared" si="0"/>
        <v>処遇加算Ⅰ特定加算Ⅱベア加算</v>
      </c>
      <c r="F12" s="35" t="s">
        <v>2388</v>
      </c>
      <c r="G12" s="36" t="s">
        <v>2065</v>
      </c>
      <c r="H12" s="37" t="s">
        <v>2139</v>
      </c>
      <c r="I12" s="36"/>
      <c r="J12" s="43"/>
      <c r="K12" s="44"/>
      <c r="L12" s="45"/>
      <c r="M12" s="67" t="s">
        <v>2385</v>
      </c>
      <c r="N12" s="66" t="s">
        <v>2385</v>
      </c>
      <c r="O12" s="66" t="s">
        <v>2385</v>
      </c>
      <c r="P12" s="66" t="s">
        <v>2385</v>
      </c>
      <c r="Q12" s="66" t="s">
        <v>2385</v>
      </c>
      <c r="R12" s="66" t="s">
        <v>2385</v>
      </c>
      <c r="S12" s="66" t="s">
        <v>2385</v>
      </c>
    </row>
    <row r="13" spans="2:19" ht="48" customHeight="1">
      <c r="B13" s="21" t="s">
        <v>7</v>
      </c>
      <c r="C13" s="34" t="s">
        <v>8</v>
      </c>
      <c r="D13" s="35" t="s">
        <v>9</v>
      </c>
      <c r="E13" s="35" t="str">
        <f t="shared" si="0"/>
        <v>処遇加算Ⅰ特定加算Ⅱベア加算なし</v>
      </c>
      <c r="F13" s="35" t="s">
        <v>2389</v>
      </c>
      <c r="G13" s="36" t="s">
        <v>2065</v>
      </c>
      <c r="H13" s="37" t="s">
        <v>2365</v>
      </c>
      <c r="I13" s="36" t="s">
        <v>2025</v>
      </c>
      <c r="J13" s="61" t="s">
        <v>2390</v>
      </c>
      <c r="K13" s="44"/>
      <c r="L13" s="45"/>
      <c r="M13" s="66" t="s">
        <v>2362</v>
      </c>
      <c r="N13" s="66" t="s">
        <v>2385</v>
      </c>
      <c r="O13" s="66" t="s">
        <v>2385</v>
      </c>
      <c r="P13" s="66" t="s">
        <v>2385</v>
      </c>
      <c r="Q13" s="66" t="s">
        <v>2385</v>
      </c>
      <c r="R13" s="66" t="s">
        <v>2385</v>
      </c>
      <c r="S13" s="66" t="s">
        <v>2385</v>
      </c>
    </row>
    <row r="14" spans="2:19" ht="48" customHeight="1">
      <c r="B14" s="21" t="s">
        <v>231</v>
      </c>
      <c r="C14" s="34" t="s">
        <v>8</v>
      </c>
      <c r="D14" s="35" t="s">
        <v>13</v>
      </c>
      <c r="E14" s="35" t="str">
        <f t="shared" si="0"/>
        <v>処遇加算Ⅱ特定加算Ⅱベア加算</v>
      </c>
      <c r="F14" s="36" t="s">
        <v>2026</v>
      </c>
      <c r="G14" s="36" t="s">
        <v>2065</v>
      </c>
      <c r="H14" s="37" t="s">
        <v>2391</v>
      </c>
      <c r="I14" s="36" t="s">
        <v>2026</v>
      </c>
      <c r="J14" s="42" t="s">
        <v>2127</v>
      </c>
      <c r="K14" s="68"/>
      <c r="L14" s="65"/>
      <c r="M14" s="66" t="s">
        <v>2385</v>
      </c>
      <c r="N14" s="66" t="s">
        <v>2385</v>
      </c>
      <c r="O14" s="66" t="s">
        <v>2385</v>
      </c>
      <c r="P14" s="66" t="s">
        <v>2142</v>
      </c>
      <c r="Q14" s="66" t="s">
        <v>2385</v>
      </c>
      <c r="R14" s="66" t="s">
        <v>2385</v>
      </c>
      <c r="S14" s="66" t="s">
        <v>2385</v>
      </c>
    </row>
    <row r="15" spans="2:19" ht="48" customHeight="1">
      <c r="B15" s="21" t="s">
        <v>231</v>
      </c>
      <c r="C15" s="34" t="s">
        <v>8</v>
      </c>
      <c r="D15" s="35" t="s">
        <v>9</v>
      </c>
      <c r="E15" s="35" t="str">
        <f t="shared" si="0"/>
        <v>処遇加算Ⅱ特定加算Ⅱベア加算なし</v>
      </c>
      <c r="F15" s="36" t="s">
        <v>2028</v>
      </c>
      <c r="G15" s="36" t="s">
        <v>2065</v>
      </c>
      <c r="H15" s="37" t="s">
        <v>2366</v>
      </c>
      <c r="I15" s="36" t="s">
        <v>2025</v>
      </c>
      <c r="J15" s="43" t="s">
        <v>2198</v>
      </c>
      <c r="K15" s="44" t="s">
        <v>2028</v>
      </c>
      <c r="L15" s="45" t="s">
        <v>2128</v>
      </c>
      <c r="M15" s="66" t="s">
        <v>2362</v>
      </c>
      <c r="N15" s="66" t="s">
        <v>2385</v>
      </c>
      <c r="O15" s="66" t="s">
        <v>2385</v>
      </c>
      <c r="P15" s="66" t="s">
        <v>2142</v>
      </c>
      <c r="Q15" s="66" t="s">
        <v>2385</v>
      </c>
      <c r="R15" s="66" t="s">
        <v>2385</v>
      </c>
      <c r="S15" s="66" t="s">
        <v>2385</v>
      </c>
    </row>
    <row r="16" spans="2:19" ht="48" customHeight="1">
      <c r="B16" s="21" t="s">
        <v>232</v>
      </c>
      <c r="C16" s="34" t="s">
        <v>8</v>
      </c>
      <c r="D16" s="35" t="s">
        <v>13</v>
      </c>
      <c r="E16" s="35" t="str">
        <f t="shared" si="0"/>
        <v>処遇加算Ⅲ特定加算Ⅱベア加算</v>
      </c>
      <c r="F16" s="36" t="s">
        <v>2031</v>
      </c>
      <c r="G16" s="36" t="s">
        <v>2065</v>
      </c>
      <c r="H16" s="59" t="s">
        <v>2392</v>
      </c>
      <c r="I16" s="36" t="s">
        <v>2031</v>
      </c>
      <c r="J16" s="61" t="s">
        <v>2130</v>
      </c>
      <c r="K16" s="68"/>
      <c r="L16" s="65"/>
      <c r="M16" s="67" t="s">
        <v>2385</v>
      </c>
      <c r="N16" s="66" t="s">
        <v>2143</v>
      </c>
      <c r="O16" s="66" t="s">
        <v>2099</v>
      </c>
      <c r="P16" s="66" t="s">
        <v>2385</v>
      </c>
      <c r="Q16" s="66" t="s">
        <v>2385</v>
      </c>
      <c r="R16" s="66" t="s">
        <v>2385</v>
      </c>
      <c r="S16" s="66" t="s">
        <v>2385</v>
      </c>
    </row>
    <row r="17" spans="2:19" ht="48" customHeight="1">
      <c r="B17" s="21" t="s">
        <v>232</v>
      </c>
      <c r="C17" s="34" t="s">
        <v>8</v>
      </c>
      <c r="D17" s="35" t="s">
        <v>9</v>
      </c>
      <c r="E17" s="35" t="str">
        <f t="shared" si="0"/>
        <v>処遇加算Ⅲ特定加算Ⅱベア加算なし</v>
      </c>
      <c r="F17" s="36" t="s">
        <v>2034</v>
      </c>
      <c r="G17" s="40" t="s">
        <v>2065</v>
      </c>
      <c r="H17" s="59" t="s">
        <v>2367</v>
      </c>
      <c r="I17" s="36" t="s">
        <v>2031</v>
      </c>
      <c r="J17" s="38" t="s">
        <v>2197</v>
      </c>
      <c r="K17" s="46" t="s">
        <v>2034</v>
      </c>
      <c r="L17" s="62" t="s">
        <v>2129</v>
      </c>
      <c r="M17" s="66" t="s">
        <v>2362</v>
      </c>
      <c r="N17" s="66" t="s">
        <v>2143</v>
      </c>
      <c r="O17" s="66" t="s">
        <v>2099</v>
      </c>
      <c r="P17" s="66" t="s">
        <v>2385</v>
      </c>
      <c r="Q17" s="66" t="s">
        <v>2385</v>
      </c>
      <c r="R17" s="66" t="s">
        <v>2385</v>
      </c>
      <c r="S17" s="66" t="s">
        <v>2385</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2385</v>
      </c>
      <c r="N18" s="66" t="s">
        <v>2385</v>
      </c>
      <c r="O18" s="66" t="s">
        <v>2385</v>
      </c>
      <c r="P18" s="66" t="s">
        <v>2385</v>
      </c>
      <c r="Q18" s="66" t="s">
        <v>2144</v>
      </c>
      <c r="R18" s="66" t="s">
        <v>2385</v>
      </c>
      <c r="S18" s="66" t="s">
        <v>2145</v>
      </c>
    </row>
    <row r="19" spans="2:19" ht="48" customHeight="1">
      <c r="B19" s="21" t="s">
        <v>7</v>
      </c>
      <c r="C19" s="34" t="s">
        <v>11</v>
      </c>
      <c r="D19" s="35" t="s">
        <v>9</v>
      </c>
      <c r="E19" s="35" t="str">
        <f t="shared" si="0"/>
        <v>処遇加算Ⅰ特定加算なしベア加算なし</v>
      </c>
      <c r="F19" s="48" t="s">
        <v>2108</v>
      </c>
      <c r="G19" s="44" t="s">
        <v>2065</v>
      </c>
      <c r="H19" s="51" t="s">
        <v>2368</v>
      </c>
      <c r="I19" s="50" t="s">
        <v>2066</v>
      </c>
      <c r="J19" s="37" t="s">
        <v>2369</v>
      </c>
      <c r="K19" s="36" t="s">
        <v>2030</v>
      </c>
      <c r="L19" s="38" t="s">
        <v>2393</v>
      </c>
      <c r="M19" s="66" t="s">
        <v>2362</v>
      </c>
      <c r="N19" s="66" t="s">
        <v>2385</v>
      </c>
      <c r="O19" s="66" t="s">
        <v>2385</v>
      </c>
      <c r="P19" s="66" t="s">
        <v>2385</v>
      </c>
      <c r="Q19" s="66" t="s">
        <v>2144</v>
      </c>
      <c r="R19" s="66" t="s">
        <v>2385</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2394</v>
      </c>
      <c r="K20" s="36" t="s">
        <v>240</v>
      </c>
      <c r="L20" s="37" t="s">
        <v>2141</v>
      </c>
      <c r="M20" s="67" t="s">
        <v>2385</v>
      </c>
      <c r="N20" s="66" t="s">
        <v>2385</v>
      </c>
      <c r="O20" s="66" t="s">
        <v>2385</v>
      </c>
      <c r="P20" s="66" t="s">
        <v>2385</v>
      </c>
      <c r="Q20" s="66" t="s">
        <v>2144</v>
      </c>
      <c r="R20" s="66" t="s">
        <v>2385</v>
      </c>
      <c r="S20" s="66" t="s">
        <v>2145</v>
      </c>
    </row>
    <row r="21" spans="2:19" ht="48" customHeight="1">
      <c r="B21" s="21" t="s">
        <v>231</v>
      </c>
      <c r="C21" s="34" t="s">
        <v>11</v>
      </c>
      <c r="D21" s="35" t="s">
        <v>9</v>
      </c>
      <c r="E21" s="35" t="str">
        <f t="shared" si="0"/>
        <v>処遇加算Ⅱ特定加算なしベア加算なし</v>
      </c>
      <c r="F21" s="36" t="s">
        <v>2033</v>
      </c>
      <c r="G21" s="36" t="s">
        <v>238</v>
      </c>
      <c r="H21" s="37" t="s">
        <v>2370</v>
      </c>
      <c r="I21" s="36" t="s">
        <v>240</v>
      </c>
      <c r="J21" s="63" t="s">
        <v>2371</v>
      </c>
      <c r="K21" s="36" t="s">
        <v>2033</v>
      </c>
      <c r="L21" s="64" t="s">
        <v>2395</v>
      </c>
      <c r="M21" s="66" t="s">
        <v>2362</v>
      </c>
      <c r="N21" s="66" t="s">
        <v>2385</v>
      </c>
      <c r="O21" s="66" t="s">
        <v>2385</v>
      </c>
      <c r="P21" s="66" t="s">
        <v>2385</v>
      </c>
      <c r="Q21" s="66" t="s">
        <v>2144</v>
      </c>
      <c r="R21" s="66" t="s">
        <v>2385</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2396</v>
      </c>
      <c r="K22" s="36" t="s">
        <v>2035</v>
      </c>
      <c r="L22" s="39" t="s">
        <v>2134</v>
      </c>
      <c r="M22" s="66" t="s">
        <v>2385</v>
      </c>
      <c r="N22" s="66" t="s">
        <v>2143</v>
      </c>
      <c r="O22" s="66" t="s">
        <v>2099</v>
      </c>
      <c r="P22" s="66" t="s">
        <v>2385</v>
      </c>
      <c r="Q22" s="66" t="s">
        <v>2144</v>
      </c>
      <c r="R22" s="66" t="s">
        <v>2385</v>
      </c>
      <c r="S22" s="66" t="s">
        <v>2145</v>
      </c>
    </row>
    <row r="23" spans="2:19" ht="48" customHeight="1">
      <c r="B23" s="21" t="s">
        <v>232</v>
      </c>
      <c r="C23" s="34" t="s">
        <v>11</v>
      </c>
      <c r="D23" s="35" t="s">
        <v>9</v>
      </c>
      <c r="E23" s="35" t="str">
        <f t="shared" si="0"/>
        <v>処遇加算Ⅲ特定加算なしベア加算なし</v>
      </c>
      <c r="F23" s="36" t="s">
        <v>2036</v>
      </c>
      <c r="G23" s="36" t="s">
        <v>240</v>
      </c>
      <c r="H23" s="37" t="s">
        <v>2372</v>
      </c>
      <c r="I23" s="36" t="s">
        <v>2033</v>
      </c>
      <c r="J23" s="38" t="s">
        <v>2196</v>
      </c>
      <c r="K23" s="36" t="s">
        <v>2036</v>
      </c>
      <c r="L23" s="39" t="s">
        <v>2135</v>
      </c>
      <c r="M23" s="66" t="s">
        <v>2362</v>
      </c>
      <c r="N23" s="66" t="s">
        <v>2143</v>
      </c>
      <c r="O23" s="66" t="s">
        <v>2099</v>
      </c>
      <c r="P23" s="66" t="s">
        <v>2385</v>
      </c>
      <c r="Q23" s="66" t="s">
        <v>2144</v>
      </c>
      <c r="R23" s="66" t="s">
        <v>2385</v>
      </c>
      <c r="S23" s="66" t="s">
        <v>2145</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2044</v>
      </c>
      <c r="R25" s="30" t="s">
        <v>2045</v>
      </c>
      <c r="S25" s="30" t="s">
        <v>2044</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sheetPr codeName="Sheet11"/>
  <dimension ref="A1:H1749"/>
  <sheetViews>
    <sheetView workbookViewId="0">
      <selection activeCell="AC50" sqref="AC50:AH50"/>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242</v>
      </c>
      <c r="C1" s="1" t="s">
        <v>243</v>
      </c>
    </row>
    <row r="2" spans="1:8" ht="17.25" thickBot="1">
      <c r="A2" s="6" t="s">
        <v>244</v>
      </c>
      <c r="C2" s="7" t="s">
        <v>245</v>
      </c>
      <c r="D2" s="8" t="s">
        <v>246</v>
      </c>
    </row>
    <row r="3" spans="1:8" ht="16.5">
      <c r="A3" s="9" t="s">
        <v>247</v>
      </c>
      <c r="C3" s="10" t="s">
        <v>247</v>
      </c>
      <c r="D3" s="11" t="s">
        <v>248</v>
      </c>
      <c r="G3" s="53"/>
      <c r="H3" s="53"/>
    </row>
    <row r="4" spans="1:8" ht="16.5">
      <c r="A4" s="5" t="s">
        <v>249</v>
      </c>
      <c r="C4" s="12" t="s">
        <v>247</v>
      </c>
      <c r="D4" s="13" t="s">
        <v>250</v>
      </c>
      <c r="G4" s="53"/>
      <c r="H4" s="53"/>
    </row>
    <row r="5" spans="1:8" ht="16.5">
      <c r="A5" s="5" t="s">
        <v>251</v>
      </c>
      <c r="C5" s="12" t="s">
        <v>247</v>
      </c>
      <c r="D5" s="13" t="s">
        <v>252</v>
      </c>
      <c r="G5" s="53"/>
      <c r="H5" s="53"/>
    </row>
    <row r="6" spans="1:8" ht="16.5">
      <c r="A6" s="5" t="s">
        <v>253</v>
      </c>
      <c r="C6" s="12" t="s">
        <v>247</v>
      </c>
      <c r="D6" s="13" t="s">
        <v>254</v>
      </c>
      <c r="G6" s="53"/>
      <c r="H6" s="53"/>
    </row>
    <row r="7" spans="1:8" ht="16.5">
      <c r="A7" s="5" t="s">
        <v>255</v>
      </c>
      <c r="C7" s="12" t="s">
        <v>247</v>
      </c>
      <c r="D7" s="13" t="s">
        <v>256</v>
      </c>
      <c r="G7" s="53"/>
      <c r="H7" s="53"/>
    </row>
    <row r="8" spans="1:8" ht="16.5">
      <c r="A8" s="5" t="s">
        <v>257</v>
      </c>
      <c r="C8" s="12" t="s">
        <v>247</v>
      </c>
      <c r="D8" s="13" t="s">
        <v>258</v>
      </c>
    </row>
    <row r="9" spans="1:8" ht="16.5">
      <c r="A9" s="5" t="s">
        <v>259</v>
      </c>
      <c r="C9" s="12" t="s">
        <v>247</v>
      </c>
      <c r="D9" s="13" t="s">
        <v>260</v>
      </c>
    </row>
    <row r="10" spans="1:8" ht="16.5">
      <c r="A10" s="5" t="s">
        <v>261</v>
      </c>
      <c r="C10" s="12" t="s">
        <v>247</v>
      </c>
      <c r="D10" s="13" t="s">
        <v>262</v>
      </c>
    </row>
    <row r="11" spans="1:8" ht="16.5">
      <c r="A11" s="5" t="s">
        <v>263</v>
      </c>
      <c r="C11" s="12" t="s">
        <v>247</v>
      </c>
      <c r="D11" s="13" t="s">
        <v>264</v>
      </c>
    </row>
    <row r="12" spans="1:8" ht="16.5">
      <c r="A12" s="5" t="s">
        <v>265</v>
      </c>
      <c r="C12" s="12" t="s">
        <v>247</v>
      </c>
      <c r="D12" s="13" t="s">
        <v>266</v>
      </c>
    </row>
    <row r="13" spans="1:8" ht="16.5">
      <c r="A13" s="5" t="s">
        <v>267</v>
      </c>
      <c r="C13" s="12" t="s">
        <v>247</v>
      </c>
      <c r="D13" s="13" t="s">
        <v>268</v>
      </c>
    </row>
    <row r="14" spans="1:8" ht="16.5">
      <c r="A14" s="5" t="s">
        <v>269</v>
      </c>
      <c r="C14" s="12" t="s">
        <v>247</v>
      </c>
      <c r="D14" s="13" t="s">
        <v>270</v>
      </c>
    </row>
    <row r="15" spans="1:8" ht="16.5">
      <c r="A15" s="5" t="s">
        <v>4</v>
      </c>
      <c r="C15" s="12" t="s">
        <v>247</v>
      </c>
      <c r="D15" s="13" t="s">
        <v>271</v>
      </c>
    </row>
    <row r="16" spans="1:8" ht="16.5">
      <c r="A16" s="5" t="s">
        <v>272</v>
      </c>
      <c r="C16" s="12" t="s">
        <v>247</v>
      </c>
      <c r="D16" s="13" t="s">
        <v>273</v>
      </c>
    </row>
    <row r="17" spans="1:4" ht="16.5">
      <c r="A17" s="5" t="s">
        <v>274</v>
      </c>
      <c r="C17" s="12" t="s">
        <v>247</v>
      </c>
      <c r="D17" s="13" t="s">
        <v>275</v>
      </c>
    </row>
    <row r="18" spans="1:4" ht="16.5">
      <c r="A18" s="5" t="s">
        <v>276</v>
      </c>
      <c r="C18" s="12" t="s">
        <v>247</v>
      </c>
      <c r="D18" s="13" t="s">
        <v>277</v>
      </c>
    </row>
    <row r="19" spans="1:4" ht="16.5">
      <c r="A19" s="5" t="s">
        <v>278</v>
      </c>
      <c r="C19" s="12" t="s">
        <v>247</v>
      </c>
      <c r="D19" s="13" t="s">
        <v>279</v>
      </c>
    </row>
    <row r="20" spans="1:4" ht="16.5">
      <c r="A20" s="5" t="s">
        <v>280</v>
      </c>
      <c r="C20" s="12" t="s">
        <v>247</v>
      </c>
      <c r="D20" s="13" t="s">
        <v>281</v>
      </c>
    </row>
    <row r="21" spans="1:4" ht="16.5">
      <c r="A21" s="5" t="s">
        <v>282</v>
      </c>
      <c r="C21" s="12" t="s">
        <v>247</v>
      </c>
      <c r="D21" s="13" t="s">
        <v>283</v>
      </c>
    </row>
    <row r="22" spans="1:4" ht="16.5">
      <c r="A22" s="5" t="s">
        <v>284</v>
      </c>
      <c r="C22" s="12" t="s">
        <v>247</v>
      </c>
      <c r="D22" s="13" t="s">
        <v>285</v>
      </c>
    </row>
    <row r="23" spans="1:4" ht="16.5">
      <c r="A23" s="5" t="s">
        <v>286</v>
      </c>
      <c r="C23" s="12" t="s">
        <v>247</v>
      </c>
      <c r="D23" s="13" t="s">
        <v>287</v>
      </c>
    </row>
    <row r="24" spans="1:4" ht="16.5">
      <c r="A24" s="5" t="s">
        <v>288</v>
      </c>
      <c r="C24" s="12" t="s">
        <v>247</v>
      </c>
      <c r="D24" s="13" t="s">
        <v>289</v>
      </c>
    </row>
    <row r="25" spans="1:4" ht="16.5">
      <c r="A25" s="5" t="s">
        <v>290</v>
      </c>
      <c r="C25" s="12" t="s">
        <v>247</v>
      </c>
      <c r="D25" s="13" t="s">
        <v>291</v>
      </c>
    </row>
    <row r="26" spans="1:4" ht="16.5">
      <c r="A26" s="5" t="s">
        <v>292</v>
      </c>
      <c r="C26" s="12" t="s">
        <v>247</v>
      </c>
      <c r="D26" s="13" t="s">
        <v>293</v>
      </c>
    </row>
    <row r="27" spans="1:4" ht="16.5">
      <c r="A27" s="5" t="s">
        <v>295</v>
      </c>
      <c r="C27" s="12" t="s">
        <v>247</v>
      </c>
      <c r="D27" s="13" t="s">
        <v>296</v>
      </c>
    </row>
    <row r="28" spans="1:4" ht="16.5">
      <c r="A28" s="5" t="s">
        <v>297</v>
      </c>
      <c r="C28" s="12" t="s">
        <v>247</v>
      </c>
      <c r="D28" s="13" t="s">
        <v>298</v>
      </c>
    </row>
    <row r="29" spans="1:4" ht="16.5">
      <c r="A29" s="5" t="s">
        <v>299</v>
      </c>
      <c r="C29" s="12" t="s">
        <v>247</v>
      </c>
      <c r="D29" s="13" t="s">
        <v>300</v>
      </c>
    </row>
    <row r="30" spans="1:4" ht="16.5">
      <c r="A30" s="5" t="s">
        <v>301</v>
      </c>
      <c r="C30" s="12" t="s">
        <v>247</v>
      </c>
      <c r="D30" s="13" t="s">
        <v>302</v>
      </c>
    </row>
    <row r="31" spans="1:4" ht="16.5">
      <c r="A31" s="5" t="s">
        <v>303</v>
      </c>
      <c r="C31" s="12" t="s">
        <v>247</v>
      </c>
      <c r="D31" s="13" t="s">
        <v>304</v>
      </c>
    </row>
    <row r="32" spans="1:4" ht="16.5">
      <c r="A32" s="5" t="s">
        <v>305</v>
      </c>
      <c r="C32" s="12" t="s">
        <v>247</v>
      </c>
      <c r="D32" s="13" t="s">
        <v>306</v>
      </c>
    </row>
    <row r="33" spans="1:4" ht="16.5">
      <c r="A33" s="5" t="s">
        <v>307</v>
      </c>
      <c r="C33" s="12" t="s">
        <v>247</v>
      </c>
      <c r="D33" s="13" t="s">
        <v>308</v>
      </c>
    </row>
    <row r="34" spans="1:4" ht="16.5">
      <c r="A34" s="5" t="s">
        <v>310</v>
      </c>
      <c r="C34" s="12" t="s">
        <v>247</v>
      </c>
      <c r="D34" s="13" t="s">
        <v>311</v>
      </c>
    </row>
    <row r="35" spans="1:4" ht="16.5">
      <c r="A35" s="5" t="s">
        <v>313</v>
      </c>
      <c r="C35" s="12" t="s">
        <v>247</v>
      </c>
      <c r="D35" s="13" t="s">
        <v>314</v>
      </c>
    </row>
    <row r="36" spans="1:4" ht="16.5">
      <c r="A36" s="5" t="s">
        <v>316</v>
      </c>
      <c r="C36" s="12" t="s">
        <v>247</v>
      </c>
      <c r="D36" s="13" t="s">
        <v>317</v>
      </c>
    </row>
    <row r="37" spans="1:4" ht="16.5">
      <c r="A37" s="5" t="s">
        <v>319</v>
      </c>
      <c r="C37" s="12" t="s">
        <v>247</v>
      </c>
      <c r="D37" s="13" t="s">
        <v>320</v>
      </c>
    </row>
    <row r="38" spans="1:4" ht="16.5">
      <c r="A38" s="5" t="s">
        <v>322</v>
      </c>
      <c r="C38" s="12" t="s">
        <v>247</v>
      </c>
      <c r="D38" s="13" t="s">
        <v>323</v>
      </c>
    </row>
    <row r="39" spans="1:4" ht="16.5">
      <c r="A39" s="5" t="s">
        <v>325</v>
      </c>
      <c r="C39" s="12" t="s">
        <v>247</v>
      </c>
      <c r="D39" s="13" t="s">
        <v>326</v>
      </c>
    </row>
    <row r="40" spans="1:4" ht="16.5">
      <c r="A40" s="5" t="s">
        <v>328</v>
      </c>
      <c r="C40" s="12" t="s">
        <v>247</v>
      </c>
      <c r="D40" s="13" t="s">
        <v>329</v>
      </c>
    </row>
    <row r="41" spans="1:4" ht="16.5">
      <c r="A41" s="5" t="s">
        <v>331</v>
      </c>
      <c r="C41" s="12" t="s">
        <v>247</v>
      </c>
      <c r="D41" s="13" t="s">
        <v>332</v>
      </c>
    </row>
    <row r="42" spans="1:4" ht="16.5">
      <c r="A42" s="5" t="s">
        <v>334</v>
      </c>
      <c r="C42" s="12" t="s">
        <v>247</v>
      </c>
      <c r="D42" s="13" t="s">
        <v>335</v>
      </c>
    </row>
    <row r="43" spans="1:4" ht="16.5">
      <c r="A43" s="5" t="s">
        <v>337</v>
      </c>
      <c r="C43" s="12" t="s">
        <v>247</v>
      </c>
      <c r="D43" s="13" t="s">
        <v>338</v>
      </c>
    </row>
    <row r="44" spans="1:4" ht="16.5">
      <c r="A44" s="5" t="s">
        <v>340</v>
      </c>
      <c r="C44" s="12" t="s">
        <v>247</v>
      </c>
      <c r="D44" s="13" t="s">
        <v>341</v>
      </c>
    </row>
    <row r="45" spans="1:4" ht="16.5">
      <c r="A45" s="5" t="s">
        <v>342</v>
      </c>
      <c r="C45" s="12" t="s">
        <v>247</v>
      </c>
      <c r="D45" s="13" t="s">
        <v>343</v>
      </c>
    </row>
    <row r="46" spans="1:4" ht="16.5">
      <c r="A46" s="5" t="s">
        <v>345</v>
      </c>
      <c r="C46" s="12" t="s">
        <v>247</v>
      </c>
      <c r="D46" s="13" t="s">
        <v>346</v>
      </c>
    </row>
    <row r="47" spans="1:4" ht="16.5">
      <c r="A47" s="5" t="s">
        <v>348</v>
      </c>
      <c r="C47" s="12" t="s">
        <v>247</v>
      </c>
      <c r="D47" s="13" t="s">
        <v>349</v>
      </c>
    </row>
    <row r="48" spans="1:4" ht="16.5">
      <c r="A48" s="5" t="s">
        <v>350</v>
      </c>
      <c r="C48" s="12" t="s">
        <v>247</v>
      </c>
      <c r="D48" s="13" t="s">
        <v>351</v>
      </c>
    </row>
    <row r="49" spans="1:4" ht="17.25"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4.25" thickBot="1">
      <c r="C1749" s="14" t="s">
        <v>353</v>
      </c>
      <c r="D1749" s="15" t="s">
        <v>2007</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codeName="Sheet2">
    <pageSetUpPr fitToPage="1"/>
  </sheetPr>
  <dimension ref="A1:CJ73"/>
  <sheetViews>
    <sheetView showGridLines="0" view="pageBreakPreview" topLeftCell="A27"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2119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処遇加算Ⅰ特定加算Ⅰベア加算なし</v>
      </c>
      <c r="AT1" s="1180"/>
      <c r="AU1" s="1180"/>
      <c r="AV1" s="1180"/>
      <c r="AW1" s="1180"/>
      <c r="AX1" s="1180"/>
      <c r="AY1" s="1180"/>
      <c r="AZ1" s="1180"/>
      <c r="BA1" s="1180"/>
      <c r="BB1" s="1180"/>
      <c r="BC1" s="1180"/>
      <c r="BD1" s="1180"/>
      <c r="BE1" s="1181"/>
      <c r="BF1" s="1178" t="str">
        <f>IFERROR(VLOOKUP(Y5,【参考】数式用!$AH$2:$AI$34,2,FALSE),"")</f>
        <v>施設入所支援</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76"/>
      <c r="AR2" s="76"/>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f>IF(OR(OR(G49="処遇加算Ⅰ",G49="処遇加算Ⅱ"),OR(AS48="処遇加算Ⅰ",AS48="処遇加算Ⅱ")),1,"")</f>
        <v>1</v>
      </c>
      <c r="CJ4" s="992"/>
    </row>
    <row r="5" spans="1:88" ht="33" customHeight="1">
      <c r="B5" s="1098">
        <v>1334567890</v>
      </c>
      <c r="C5" s="1098"/>
      <c r="D5" s="1098"/>
      <c r="E5" s="1098"/>
      <c r="F5" s="1098"/>
      <c r="G5" s="1099" t="s">
        <v>2344</v>
      </c>
      <c r="H5" s="1099"/>
      <c r="I5" s="1099"/>
      <c r="J5" s="1100" t="s">
        <v>4</v>
      </c>
      <c r="K5" s="1100"/>
      <c r="L5" s="1100"/>
      <c r="M5" s="1101" t="s">
        <v>5</v>
      </c>
      <c r="N5" s="1101"/>
      <c r="O5" s="1101"/>
      <c r="P5" s="1210" t="s">
        <v>2345</v>
      </c>
      <c r="Q5" s="1211"/>
      <c r="R5" s="1211"/>
      <c r="S5" s="1211"/>
      <c r="T5" s="1211"/>
      <c r="U5" s="1211"/>
      <c r="V5" s="1211"/>
      <c r="W5" s="1211"/>
      <c r="X5" s="1212"/>
      <c r="Y5" s="1155" t="s">
        <v>2250</v>
      </c>
      <c r="Z5" s="1155"/>
      <c r="AA5" s="1155"/>
      <c r="AB5" s="1155"/>
      <c r="AC5" s="1155"/>
      <c r="AD5" s="1155"/>
      <c r="AE5" s="1198">
        <v>2250000</v>
      </c>
      <c r="AF5" s="1199"/>
      <c r="AG5" s="1199"/>
      <c r="AH5" s="1200"/>
      <c r="AI5" s="1198">
        <v>400000</v>
      </c>
      <c r="AJ5" s="1199"/>
      <c r="AK5" s="1199"/>
      <c r="AL5" s="1200"/>
      <c r="AM5" s="1201">
        <f>AE5-AI5</f>
        <v>1850000</v>
      </c>
      <c r="AN5" s="1202"/>
      <c r="AO5" s="1202"/>
      <c r="AP5" s="1203"/>
      <c r="AS5" s="83"/>
      <c r="AT5" s="1184"/>
      <c r="AU5" s="1184"/>
      <c r="AV5" s="1184"/>
      <c r="AW5" s="1184"/>
      <c r="AX5" s="1184"/>
      <c r="AY5" s="1184"/>
      <c r="AZ5" s="1184"/>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f>IF(OR(AH61=1,AP61=1),1,"")</f>
        <v>1</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新加算Ⅰ</v>
      </c>
      <c r="W8" s="1205"/>
      <c r="X8" s="1205"/>
      <c r="Y8" s="1205"/>
      <c r="Z8" s="1206"/>
      <c r="AA8" s="1186" t="str">
        <f>IFERROR(VLOOKUP(AS1,【参考】数式用2!E6:L23,4,FALSE),"")</f>
        <v>交付金を取得する場合、４月からベア加算の算定が必要。その場合、６月以降は自然と新加算Ⅰに移行可能。</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v>
      </c>
      <c r="AY8" s="987" t="str">
        <f>IF(OR(V8="新加算Ⅰ",V8="新加算Ⅴ(１)",V8="新加算Ⅴ(２)",V8="新加算Ⅴ(５)",V8="新加算Ⅴ(７)",V8="新加算Ⅴ(10)"),"○","")</f>
        <v>○</v>
      </c>
      <c r="AZ8" s="987" t="str">
        <f>IF(OR(V8="新加算Ⅰ",V8="新加算Ⅱ",V8="新加算Ⅴ(１)",V8="新加算Ⅴ(２)",V8="新加算Ⅴ(３)",V8="新加算Ⅴ(４)",V8="新加算Ⅴ(５)",V8="新加算Ⅴ(６)",V8="新加算Ⅴ(７)",V8="新加算Ⅴ(９)",V8="新加算Ⅴ(10)",V8="新加算Ⅴ(12)"),"○","")</f>
        <v>○</v>
      </c>
      <c r="BA8" s="84"/>
      <c r="CE8" s="1004" t="s">
        <v>2188</v>
      </c>
      <c r="CF8" s="1004"/>
      <c r="CG8" s="1004"/>
      <c r="CH8" s="1004"/>
      <c r="CI8" s="991" t="str">
        <f>IF(AND(AP62=1,AL41=""),1,"")</f>
        <v/>
      </c>
      <c r="CJ8" s="992"/>
    </row>
    <row r="9" spans="1:88" ht="26.25" customHeight="1">
      <c r="B9" s="1112" t="s">
        <v>7</v>
      </c>
      <c r="C9" s="1113"/>
      <c r="D9" s="1113"/>
      <c r="E9" s="1113"/>
      <c r="F9" s="1114"/>
      <c r="G9" s="1115" t="s">
        <v>234</v>
      </c>
      <c r="H9" s="1116"/>
      <c r="I9" s="1116"/>
      <c r="J9" s="1116"/>
      <c r="K9" s="1117"/>
      <c r="L9" s="1118" t="s">
        <v>9</v>
      </c>
      <c r="M9" s="1119"/>
      <c r="N9" s="1119"/>
      <c r="O9" s="1119"/>
      <c r="P9" s="1120"/>
      <c r="Q9" s="1102" t="s">
        <v>2052</v>
      </c>
      <c r="R9" s="1103"/>
      <c r="S9" s="1103"/>
      <c r="T9" s="1040"/>
      <c r="U9" s="1041"/>
      <c r="V9" s="1207">
        <f>IFERROR(VLOOKUP(Y5,【参考】数式用!$A$5:$AB$37,MATCH(V8,【参考】数式用!$B$4:$AB$4,0)+1,FALSE),"")</f>
        <v>0.159</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f>IF(OR(AH62=1,AP62=1),1,"")</f>
        <v>1</v>
      </c>
      <c r="CJ9" s="992"/>
    </row>
    <row r="10" spans="1:88" ht="11.25" customHeight="1">
      <c r="B10" s="1121">
        <f>IFERROR(VLOOKUP(Y5,【参考】数式用!$A$5:$J$37,MATCH(B9,【参考】数式用!$B$4:$J$4,0)+1,0),"")</f>
        <v>8.5999999999999993E-2</v>
      </c>
      <c r="C10" s="1122"/>
      <c r="D10" s="1122"/>
      <c r="E10" s="1122"/>
      <c r="F10" s="1123"/>
      <c r="G10" s="1121">
        <f>IFERROR(VLOOKUP(Y5,【参考】数式用!$A$5:$J$37,MATCH(G9,【参考】数式用!$B$4:$J$4,0)+1,0),"")</f>
        <v>2.1000000000000001E-2</v>
      </c>
      <c r="H10" s="1122"/>
      <c r="I10" s="1122"/>
      <c r="J10" s="1122"/>
      <c r="K10" s="1123"/>
      <c r="L10" s="1127">
        <f>IFERROR(VLOOKUP(Y5,【参考】数式用!$A$5:$J$37,MATCH(L9,【参考】数式用!$B$4:$J$4,0)+1,0),"")</f>
        <v>0</v>
      </c>
      <c r="M10" s="1128"/>
      <c r="N10" s="1128"/>
      <c r="O10" s="1128"/>
      <c r="P10" s="1129"/>
      <c r="Q10" s="1035">
        <f>SUM(B10,G10,L10)</f>
        <v>0.107</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1</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新加算Ⅴ(１)</v>
      </c>
      <c r="W11" s="1097"/>
      <c r="X11" s="1097"/>
      <c r="Y11" s="1097"/>
      <c r="Z11" s="1097"/>
      <c r="AA11" s="1186" t="str">
        <f>IFERROR(VLOOKUP(AS1,【参考】数式用2!E6:L23,6,FALSE),"")</f>
        <v>４月からベア加算を算定せず、６月から月額賃金改善要件Ⅱも満たさない場合、Ⅴ(1)となる。なお、R7年度以降は月額賃金改善要件Ⅱが必要。</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v>
      </c>
      <c r="AX11" s="987" t="str">
        <f>IF(OR(V11="新加算Ⅰ",V11="新加算Ⅱ",V11="新加算Ⅴ(１)",V11="新加算Ⅴ(２)",V11="新加算Ⅴ(３)",V11="新加算Ⅴ(４)",V11="新加算Ⅴ(５)",V11="新加算Ⅴ(６)",V11="新加算Ⅴ(７)",V11="新加算Ⅴ(９)",V11="新加算Ⅴ(10)",V11="新加算Ⅴ(12)"),"○","")</f>
        <v>○</v>
      </c>
      <c r="AY11" s="987" t="str">
        <f>IF(OR(V11="新加算Ⅰ",V11="新加算Ⅴ(１)",V11="新加算Ⅴ(２)",V11="新加算Ⅴ(５)",V11="新加算Ⅴ(７)",V11="新加算Ⅴ(10)"),"○","")</f>
        <v>○</v>
      </c>
      <c r="AZ11" s="987"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151">
        <f>IFERROR(VLOOKUP(Y5,【参考】数式用!$A$5:$AB$37,MATCH(V11,【参考】数式用!$B$4:$AB$4,0)+1,FALSE),"")</f>
        <v>0.13100000000000001</v>
      </c>
      <c r="W12" s="1151"/>
      <c r="X12" s="1151"/>
      <c r="Y12" s="1151"/>
      <c r="Z12" s="1151"/>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102"/>
      <c r="V14" s="1097" t="str">
        <f>IFERROR(IF(VLOOKUP(AS1,【参考】数式用2!E6:L23,7,FALSE)="","",VLOOKUP(AS1,【参考】数式用2!E6:L23,7,FALSE)),"")</f>
        <v/>
      </c>
      <c r="W14" s="1097"/>
      <c r="X14" s="1097"/>
      <c r="Y14" s="1097"/>
      <c r="Z14" s="1097"/>
      <c r="AA14" s="1190">
        <f>IFERROR(VLOOKUP(AS1,【参考】数式用2!E6:L23,8,FALSE),"")</f>
        <v>0</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103" t="s">
        <v>2111</v>
      </c>
      <c r="F15" s="54">
        <v>4</v>
      </c>
      <c r="G15" s="103" t="s">
        <v>2112</v>
      </c>
      <c r="H15" s="1135" t="s">
        <v>2113</v>
      </c>
      <c r="I15" s="1135"/>
      <c r="J15" s="1148"/>
      <c r="K15" s="54">
        <v>7</v>
      </c>
      <c r="L15" s="103" t="s">
        <v>2111</v>
      </c>
      <c r="M15" s="54">
        <v>3</v>
      </c>
      <c r="N15" s="103" t="s">
        <v>2112</v>
      </c>
      <c r="O15" s="103" t="s">
        <v>2114</v>
      </c>
      <c r="P15" s="104">
        <f>(K15*12+M15)-(D15*12+F15)+1</f>
        <v>12</v>
      </c>
      <c r="Q15" s="1135" t="s">
        <v>2115</v>
      </c>
      <c r="R15" s="1135"/>
      <c r="S15" s="105" t="s">
        <v>69</v>
      </c>
      <c r="U15" s="102"/>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11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119" t="str">
        <f>IFERROR(IF(OR(B9="処遇加算Ⅰ",B9="処遇加算Ⅱ"),"✓",""),"")</f>
        <v>✓</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11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11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119" t="str">
        <f>IFERROR(IF(OR(B9="処遇加算Ⅰ",B9="処遇加算Ⅱ"),"✓",""),"")</f>
        <v>✓</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11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11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119" t="str">
        <f>IFERROR(IF(B9="処遇加算Ⅰ","✓",""),"")</f>
        <v>✓</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119" t="str">
        <f>IFERROR(IF(OR(G9="特定加算Ⅰ",G9="特定加算Ⅱ"),"✓",""),"")</f>
        <v>✓</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119" t="str">
        <f>IFERROR(IF(G9="特定加算なし","✓",""),"")</f>
        <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対象加算なし（自動的に要件を満たす）</v>
      </c>
      <c r="H40" s="1070"/>
      <c r="I40" s="1070"/>
      <c r="J40" s="1070"/>
      <c r="K40" s="1070"/>
      <c r="L40" s="1070"/>
      <c r="M40" s="1070"/>
      <c r="N40" s="1070"/>
      <c r="O40" s="1070"/>
      <c r="P40" s="1070"/>
      <c r="Q40" s="1070"/>
      <c r="R40" s="1070"/>
      <c r="S40" s="1070"/>
      <c r="T40" s="1071"/>
      <c r="U40" s="92"/>
      <c r="V40" s="119" t="str">
        <f>IFERROR(IF(G9="特定加算Ⅰ","✓",""),"")</f>
        <v>✓</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119" t="str">
        <f>IFERROR(IF(OR(G9="特定加算Ⅱ",G9="特定加算なし"),"✓",""),"")</f>
        <v/>
      </c>
      <c r="W41" s="1021" t="s">
        <v>15</v>
      </c>
      <c r="X41" s="1022"/>
      <c r="Y41" s="1022"/>
      <c r="Z41" s="1023"/>
      <c r="AA41" s="1040"/>
      <c r="AB41" s="1041"/>
      <c r="AC41" s="134" t="s">
        <v>83</v>
      </c>
      <c r="AD41" s="1065" t="s">
        <v>2283</v>
      </c>
      <c r="AE41" s="1066"/>
      <c r="AF41" s="1066"/>
      <c r="AG41" s="1066"/>
      <c r="AH41" s="1067"/>
      <c r="AI41" s="1040"/>
      <c r="AJ41" s="1041"/>
      <c r="AK41" s="134" t="s">
        <v>83</v>
      </c>
      <c r="AL41" s="1065" t="s">
        <v>2283</v>
      </c>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2374</v>
      </c>
      <c r="H44" s="1070"/>
      <c r="I44" s="1070"/>
      <c r="J44" s="1070"/>
      <c r="K44" s="1070"/>
      <c r="L44" s="1070"/>
      <c r="M44" s="1070"/>
      <c r="N44" s="1070"/>
      <c r="O44" s="1070"/>
      <c r="P44" s="1070"/>
      <c r="Q44" s="1070"/>
      <c r="R44" s="1070"/>
      <c r="S44" s="1070"/>
      <c r="T44" s="1071"/>
      <c r="U44" s="118"/>
      <c r="V44" s="119" t="str">
        <f>IFERROR(IF(OR(G9="特定加算Ⅰ",G9="特定加算Ⅱ"),"✓",""),"")</f>
        <v>✓</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017" t="str">
        <f>IFERROR(IF(AND(OR(AP61=1,AP61=2),AP62=1,AP63=1),"特定加算Ⅰ",IF(AND(OR(AP61=1,AP61=2),AP62=2,AP63=1),"特定加算Ⅱ",IF(OR(AP61=3,AP62=2,AP63=2),"特定加算なし",""))),"")</f>
        <v>特定加算Ⅰ</v>
      </c>
      <c r="AX48" s="1017"/>
      <c r="AY48" s="1017"/>
      <c r="AZ48" s="1017"/>
      <c r="BA48" s="1017" t="str">
        <f>IFERROR(IF(OR(L9="ベア加算",AP57=1),"ベア加算",IF(AP57=2,"ベア加算なし","")),"")</f>
        <v>ベア加算</v>
      </c>
      <c r="BB48" s="1017"/>
      <c r="BC48" s="1017"/>
      <c r="BD48" s="1017"/>
      <c r="BE48" s="1168" t="str">
        <f>AS48&amp;AW48&amp;BA48</f>
        <v>処遇加算Ⅰ特定加算Ⅰベア加算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IFERROR(IF(G9="","",IF(AND(OR(AH61=1,AH61=2),AH62=1,AH63=1),"特定加算Ⅰ",IF(AND(OR(AH61=1,AH61=2),AH62=2,AH63=1),"特定加算Ⅱ",IF(OR(AH61=3,AH62=2,AH63=2),"特定加算なし","")))),"")</f>
        <v>特定加算Ⅰ</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新加算Ⅰ</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8.5999999999999993E-2</v>
      </c>
      <c r="H50" s="1028"/>
      <c r="I50" s="1028"/>
      <c r="J50" s="1028"/>
      <c r="K50" s="1029"/>
      <c r="L50" s="1030">
        <f>IFERROR(VLOOKUP(Y5,【参考】数式用!$A$5:$J$37,MATCH(L49,【参考】数式用!$B$4:$J$4,0)+1,0),"")</f>
        <v>2.1000000000000001E-2</v>
      </c>
      <c r="M50" s="1031"/>
      <c r="N50" s="1031"/>
      <c r="O50" s="1031"/>
      <c r="P50" s="1032"/>
      <c r="Q50" s="1033">
        <f>IFERROR(VLOOKUP(Y5,【参考】数式用!$A$5:$J$37,MATCH(Q49,【参考】数式用!$B$4:$J$4,0)+1,0),"")</f>
        <v>2.8000000000000001E-2</v>
      </c>
      <c r="R50" s="1028"/>
      <c r="S50" s="1028"/>
      <c r="T50" s="1028"/>
      <c r="U50" s="1034"/>
      <c r="V50" s="1035">
        <f>SUM(G50,L50,Q50)</f>
        <v>0.13500000000000001</v>
      </c>
      <c r="W50" s="1036"/>
      <c r="X50" s="1036"/>
      <c r="Y50" s="1036"/>
      <c r="Z50" s="1036"/>
      <c r="AA50" s="1042"/>
      <c r="AB50" s="1042"/>
      <c r="AC50" s="1037">
        <f>IFERROR(VLOOKUP(Y5,【参考】数式用!$A$5:$AB$37,MATCH(AC49,【参考】数式用!$B$4:$AB$4,0)+1,FALSE),"")</f>
        <v>0.159</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318200</v>
      </c>
      <c r="H51" s="1050"/>
      <c r="I51" s="1050"/>
      <c r="J51" s="1050"/>
      <c r="K51" s="55" t="s">
        <v>2117</v>
      </c>
      <c r="L51" s="1156">
        <f>IFERROR(ROUNDDOWN(ROUND(AM5*L50,0),0)*H53,"")</f>
        <v>77700</v>
      </c>
      <c r="M51" s="1157"/>
      <c r="N51" s="1157"/>
      <c r="O51" s="1157"/>
      <c r="P51" s="55" t="s">
        <v>2117</v>
      </c>
      <c r="Q51" s="1056">
        <f>IFERROR(ROUNDDOWN(ROUND(AM5*Q50,0),0)*H53,"")</f>
        <v>103600</v>
      </c>
      <c r="R51" s="1050"/>
      <c r="S51" s="1050"/>
      <c r="T51" s="1050"/>
      <c r="U51" s="56" t="s">
        <v>2117</v>
      </c>
      <c r="V51" s="1057">
        <f>IFERROR(SUM(G51,L51,Q51),"")</f>
        <v>499500</v>
      </c>
      <c r="W51" s="1058"/>
      <c r="X51" s="1058"/>
      <c r="Y51" s="1058"/>
      <c r="Z51" s="57" t="s">
        <v>2117</v>
      </c>
      <c r="AB51" s="58"/>
      <c r="AC51" s="1056">
        <f>IFERROR(ROUNDDOWN(ROUND(AM5*AC50,0),0)*AD53,"")</f>
        <v>2941500</v>
      </c>
      <c r="AD51" s="1050"/>
      <c r="AE51" s="1050"/>
      <c r="AF51" s="1050"/>
      <c r="AG51" s="1050"/>
      <c r="AH51" s="56" t="s">
        <v>2117</v>
      </c>
      <c r="AS51" s="1015">
        <f>IFERROR(ROUNDDOWN(ROUND(AM5*(G50-B10),0),0)*H53,"")</f>
        <v>0</v>
      </c>
      <c r="AT51" s="1015"/>
      <c r="AU51" s="1015"/>
      <c r="AV51" s="1015"/>
      <c r="AW51" s="1015">
        <f>IFERROR(ROUNDDOWN(ROUND(AM5*(L50-G10),0),0)*H53,"")</f>
        <v>0</v>
      </c>
      <c r="AX51" s="1015"/>
      <c r="AY51" s="1015"/>
      <c r="AZ51" s="1015"/>
      <c r="BA51" s="1015">
        <f>IFERROR(ROUNDDOWN(ROUND(AM5*(Q50-L10),0),0)*H53,"")</f>
        <v>103600</v>
      </c>
      <c r="BB51" s="1015"/>
      <c r="BC51" s="1015"/>
      <c r="BD51" s="1015"/>
      <c r="BE51" s="1015">
        <f>IFERROR(ROUNDDOWN(ROUND(AM5*(AC50-Q10),0),0)*AD53,"")</f>
        <v>962000</v>
      </c>
      <c r="BF51" s="1015"/>
      <c r="BG51" s="1015"/>
      <c r="BH51" s="1015"/>
      <c r="BI51" s="1015">
        <f>SUM(AS51:BH51)</f>
        <v>1065600</v>
      </c>
      <c r="BJ51" s="1015"/>
      <c r="BK51" s="1015"/>
      <c r="BL51" s="1015"/>
      <c r="BM51" s="141"/>
      <c r="BN51" s="1015">
        <f>IFERROR(ROUNDDOWN(ROUNDDOWN(ROUND(AM5*(VLOOKUP(Y5,【参考】数式用!$A$5:$AB$37,14,FALSE)),0),0)*AD53*0.5,0),"")</f>
        <v>1063750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(159,100円/月)</v>
      </c>
      <c r="H52" s="1055"/>
      <c r="I52" s="1055"/>
      <c r="J52" s="1055"/>
      <c r="K52" s="1055"/>
      <c r="L52" s="1052" t="str">
        <f>IFERROR("("&amp;TEXT(L51/H53,"#,##0円")&amp;"/月)","")</f>
        <v>(38,850円/月)</v>
      </c>
      <c r="M52" s="1053"/>
      <c r="N52" s="1053"/>
      <c r="O52" s="1053"/>
      <c r="P52" s="1054"/>
      <c r="Q52" s="1055" t="str">
        <f>IFERROR("("&amp;TEXT(Q51/H53,"#,##0円")&amp;"/月)","")</f>
        <v>(51,800円/月)</v>
      </c>
      <c r="R52" s="1055"/>
      <c r="S52" s="1055"/>
      <c r="T52" s="1055"/>
      <c r="U52" s="1055"/>
      <c r="V52" s="1055" t="str">
        <f>IFERROR("("&amp;TEXT(V51/H53,"#,##0円")&amp;"/月)","")</f>
        <v>(249,750円/月)</v>
      </c>
      <c r="W52" s="1055"/>
      <c r="X52" s="1055"/>
      <c r="Y52" s="1055"/>
      <c r="Z52" s="1055"/>
      <c r="AB52" s="58"/>
      <c r="AC52" s="1052" t="str">
        <f>IFERROR("("&amp;TEXT(AC51/AD53,"#,##0円")&amp;"/月)","")</f>
        <v>(294,150円/月)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216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2055</v>
      </c>
      <c r="V57" s="1016"/>
      <c r="W57" s="1016"/>
      <c r="X57" s="1016"/>
      <c r="Y57" s="1016"/>
      <c r="Z57" s="152">
        <f>IF(AND(B9&lt;&gt;"処遇加算なし",F15=4),IF(V21="✓",1,IF(V22="✓",2,"")),"")</f>
        <v>2</v>
      </c>
      <c r="AA57" s="145"/>
      <c r="AB57" s="149"/>
      <c r="AC57" s="1016" t="s">
        <v>2055</v>
      </c>
      <c r="AD57" s="1016"/>
      <c r="AE57" s="1016"/>
      <c r="AF57" s="1016"/>
      <c r="AG57" s="1016"/>
      <c r="AH57" s="425">
        <f>IF(AND(F15&lt;&gt;4,F15&lt;&gt;5),0,IF(AT8="○",1,0))</f>
        <v>1</v>
      </c>
      <c r="AI57" s="153"/>
      <c r="AJ57" s="149"/>
      <c r="AK57" s="1016" t="s">
        <v>2055</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2056</v>
      </c>
      <c r="V58" s="1150"/>
      <c r="W58" s="1150"/>
      <c r="X58" s="1150"/>
      <c r="Y58" s="1150"/>
      <c r="Z58" s="152">
        <f>IF(AND(B9&lt;&gt;"処遇加算なし",F15=4),IF(V24="✓",1,IF(V25="✓",2,IF(V26="✓",3,""))),"")</f>
        <v>1</v>
      </c>
      <c r="AA58" s="145"/>
      <c r="AB58" s="149"/>
      <c r="AC58" s="1150" t="s">
        <v>2056</v>
      </c>
      <c r="AD58" s="1150"/>
      <c r="AE58" s="1150"/>
      <c r="AF58" s="1150"/>
      <c r="AG58" s="1150"/>
      <c r="AH58" s="425">
        <f>IF(AND(F15&lt;&gt;4,F15&lt;&gt;5),0,IF(AU8="○",1,3))</f>
        <v>1</v>
      </c>
      <c r="AI58" s="153"/>
      <c r="AJ58" s="149"/>
      <c r="AK58" s="1150" t="s">
        <v>2056</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2057</v>
      </c>
      <c r="V59" s="1150"/>
      <c r="W59" s="1150"/>
      <c r="X59" s="1150"/>
      <c r="Y59" s="1150"/>
      <c r="Z59" s="152">
        <f>IF(AND(B9&lt;&gt;"処遇加算なし",F15=4),IF(V28="✓",1,IF(V29="✓",2,IF(V30="✓",3,""))),"")</f>
        <v>1</v>
      </c>
      <c r="AA59" s="145"/>
      <c r="AB59" s="149"/>
      <c r="AC59" s="1150" t="s">
        <v>2057</v>
      </c>
      <c r="AD59" s="1150"/>
      <c r="AE59" s="1150"/>
      <c r="AF59" s="1150"/>
      <c r="AG59" s="1150"/>
      <c r="AH59" s="425">
        <f>IF(AND(F15&lt;&gt;4,F15&lt;&gt;5),0,IF(AV8="○",1,3))</f>
        <v>1</v>
      </c>
      <c r="AI59" s="153"/>
      <c r="AJ59" s="149"/>
      <c r="AK59" s="1150" t="s">
        <v>2057</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2058</v>
      </c>
      <c r="V60" s="1150"/>
      <c r="W60" s="1150"/>
      <c r="X60" s="1150"/>
      <c r="Y60" s="1150"/>
      <c r="Z60" s="152">
        <f>IF(AND(B9&lt;&gt;"処遇加算なし",F15=4),IF(V32="✓",1,IF(V33="✓",2,"")),"")</f>
        <v>1</v>
      </c>
      <c r="AA60" s="145"/>
      <c r="AB60" s="149"/>
      <c r="AC60" s="1150" t="s">
        <v>2058</v>
      </c>
      <c r="AD60" s="1150"/>
      <c r="AE60" s="1150"/>
      <c r="AF60" s="1150"/>
      <c r="AG60" s="1150"/>
      <c r="AH60" s="425">
        <f>IF(AND(F15&lt;&gt;4,F15&lt;&gt;5),0,IF(AW8="○",1,3))</f>
        <v>1</v>
      </c>
      <c r="AI60" s="153"/>
      <c r="AJ60" s="149"/>
      <c r="AK60" s="1150" t="s">
        <v>2058</v>
      </c>
      <c r="AL60" s="1150"/>
      <c r="AM60" s="1150"/>
      <c r="AN60" s="1150"/>
      <c r="AO60" s="1150"/>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2059</v>
      </c>
      <c r="V61" s="1150"/>
      <c r="W61" s="1150"/>
      <c r="X61" s="1150"/>
      <c r="Y61" s="1150"/>
      <c r="Z61" s="152">
        <f>IF(AND(B9&lt;&gt;"処遇加算なし",F15=4),IF(V36="✓",1,IF(V37="✓",2,"")),"")</f>
        <v>1</v>
      </c>
      <c r="AA61" s="145"/>
      <c r="AB61" s="149"/>
      <c r="AC61" s="1150" t="s">
        <v>2059</v>
      </c>
      <c r="AD61" s="1150"/>
      <c r="AE61" s="1150"/>
      <c r="AF61" s="1150"/>
      <c r="AG61" s="1150"/>
      <c r="AH61" s="425">
        <f>IF(AND(F15&lt;&gt;4,F15&lt;&gt;5),0,IF(AX8="○",1,2))</f>
        <v>1</v>
      </c>
      <c r="AI61" s="153"/>
      <c r="AJ61" s="149"/>
      <c r="AK61" s="1150" t="s">
        <v>2059</v>
      </c>
      <c r="AL61" s="1150"/>
      <c r="AM61" s="1150"/>
      <c r="AN61" s="1150"/>
      <c r="AO61" s="1150"/>
      <c r="AP61" s="425">
        <f>IF(AX8="○",1,2)</f>
        <v>1</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2060</v>
      </c>
      <c r="V62" s="1150"/>
      <c r="W62" s="1150"/>
      <c r="X62" s="1150"/>
      <c r="Y62" s="1150"/>
      <c r="Z62" s="152">
        <f>IF(AND(B9&lt;&gt;"処遇加算なし",F15=4),IF(V40="✓",1,IF(V41="✓",2,"")),"")</f>
        <v>1</v>
      </c>
      <c r="AA62" s="145"/>
      <c r="AB62" s="149"/>
      <c r="AC62" s="1150" t="s">
        <v>2060</v>
      </c>
      <c r="AD62" s="1150"/>
      <c r="AE62" s="1150"/>
      <c r="AF62" s="1150"/>
      <c r="AG62" s="1150"/>
      <c r="AH62" s="425">
        <f>IF(AND(F15&lt;&gt;4,F15&lt;&gt;5),0,IF(AY8="○",1,2))</f>
        <v>1</v>
      </c>
      <c r="AI62" s="153"/>
      <c r="AJ62" s="149"/>
      <c r="AK62" s="1150" t="s">
        <v>2060</v>
      </c>
      <c r="AL62" s="1150"/>
      <c r="AM62" s="1150"/>
      <c r="AN62" s="1150"/>
      <c r="AO62" s="1150"/>
      <c r="AP62" s="425">
        <f>IF(AY8="○",1,2)</f>
        <v>1</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2061</v>
      </c>
      <c r="V63" s="1016"/>
      <c r="W63" s="1016"/>
      <c r="X63" s="1016"/>
      <c r="Y63" s="1016"/>
      <c r="Z63" s="152">
        <f>IF(AND(B9&lt;&gt;"処遇加算なし",F15=4),IF(V44="✓",1,IF(V45="✓",2,"")),"")</f>
        <v>1</v>
      </c>
      <c r="AA63" s="145"/>
      <c r="AB63" s="149"/>
      <c r="AC63" s="1016" t="s">
        <v>2061</v>
      </c>
      <c r="AD63" s="1016"/>
      <c r="AE63" s="1016"/>
      <c r="AF63" s="1016"/>
      <c r="AG63" s="1016"/>
      <c r="AH63" s="425">
        <f>IF(AND(F15&lt;&gt;4,F15&lt;&gt;5),0,IF(AZ8="○",1,2))</f>
        <v>1</v>
      </c>
      <c r="AI63" s="153"/>
      <c r="AJ63" s="149"/>
      <c r="AK63" s="1016" t="s">
        <v>2061</v>
      </c>
      <c r="AL63" s="1016"/>
      <c r="AM63" s="1016"/>
      <c r="AN63" s="1016"/>
      <c r="AO63" s="1016"/>
      <c r="AP63" s="425">
        <f>IF(AZ8="○",1,2)</f>
        <v>1</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56:AP56"/>
    <mergeCell ref="AK63:AO63"/>
    <mergeCell ref="AS63:AV63"/>
    <mergeCell ref="AS56:AV56"/>
    <mergeCell ref="AC57:AG57"/>
    <mergeCell ref="AC62:AG62"/>
    <mergeCell ref="AC56:AH56"/>
    <mergeCell ref="AL34:AP34"/>
    <mergeCell ref="AA32:AB34"/>
    <mergeCell ref="AD32:AH32"/>
    <mergeCell ref="AI32:AJ34"/>
    <mergeCell ref="AL32:AP32"/>
    <mergeCell ref="AD38:AH38"/>
    <mergeCell ref="AL38:AP38"/>
    <mergeCell ref="AD36:AH36"/>
    <mergeCell ref="AI36:AJ38"/>
    <mergeCell ref="AL36:AP36"/>
    <mergeCell ref="AC37:AF37"/>
    <mergeCell ref="AG37:AH37"/>
    <mergeCell ref="AK37:AN37"/>
    <mergeCell ref="AO37:AP37"/>
    <mergeCell ref="AL42:AP42"/>
    <mergeCell ref="AK60:AO60"/>
    <mergeCell ref="AK61:AO61"/>
    <mergeCell ref="AK62:AO62"/>
    <mergeCell ref="AI21:AJ22"/>
    <mergeCell ref="AL21:AP21"/>
    <mergeCell ref="AL24:AP24"/>
    <mergeCell ref="U56:Z56"/>
    <mergeCell ref="U57:Y57"/>
    <mergeCell ref="U58:Y58"/>
    <mergeCell ref="U59:Y59"/>
    <mergeCell ref="W37:Z37"/>
    <mergeCell ref="AA28:AB30"/>
    <mergeCell ref="AD28:AH28"/>
    <mergeCell ref="W33:Z33"/>
    <mergeCell ref="AD33:AH33"/>
    <mergeCell ref="AD34:AH34"/>
    <mergeCell ref="AD29:AH29"/>
    <mergeCell ref="AL29:AP29"/>
    <mergeCell ref="AD30:AH30"/>
    <mergeCell ref="AL30:AP30"/>
    <mergeCell ref="W22:Z22"/>
    <mergeCell ref="W36:Z36"/>
    <mergeCell ref="AA36:AB38"/>
    <mergeCell ref="B15:C15"/>
    <mergeCell ref="Q15:R15"/>
    <mergeCell ref="V15:Z16"/>
    <mergeCell ref="B13:S14"/>
    <mergeCell ref="H15:J15"/>
    <mergeCell ref="N1:AE2"/>
    <mergeCell ref="AK57:AO57"/>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W24:Z2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B49:F49"/>
    <mergeCell ref="AC20:AH20"/>
    <mergeCell ref="AI44:AJ45"/>
    <mergeCell ref="AL44:AP44"/>
    <mergeCell ref="AL40:AP40"/>
    <mergeCell ref="W41:Z41"/>
    <mergeCell ref="AD41:AH41"/>
    <mergeCell ref="AL41:AP41"/>
    <mergeCell ref="W40:Z40"/>
    <mergeCell ref="AA40:AB41"/>
    <mergeCell ref="AD40:AH40"/>
    <mergeCell ref="AI40:AJ41"/>
    <mergeCell ref="V20:Z20"/>
    <mergeCell ref="W21:Z21"/>
    <mergeCell ref="AA21:AB22"/>
    <mergeCell ref="AD21:AH21"/>
    <mergeCell ref="G21:T22"/>
    <mergeCell ref="B21:F22"/>
    <mergeCell ref="Q49:U49"/>
    <mergeCell ref="V49:Z49"/>
    <mergeCell ref="W25:Z25"/>
    <mergeCell ref="AD25:AH25"/>
    <mergeCell ref="B18:S2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codeName="Sheet3">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2325</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処遇加算Ⅲ特定加算なしベア加算</v>
      </c>
      <c r="AT1" s="1180"/>
      <c r="AU1" s="1180"/>
      <c r="AV1" s="1180"/>
      <c r="AW1" s="1180"/>
      <c r="AX1" s="1180"/>
      <c r="AY1" s="1180"/>
      <c r="AZ1" s="1180"/>
      <c r="BA1" s="1180"/>
      <c r="BB1" s="1180"/>
      <c r="BC1" s="1180"/>
      <c r="BD1" s="1180"/>
      <c r="BE1" s="1181"/>
      <c r="BF1" s="1178" t="str">
        <f>IFERROR(VLOOKUP(Y5,【参考】数式用!$AH$2:$AI$34,2,FALSE),"")</f>
        <v>生活介護</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8"/>
      <c r="AR2" s="438"/>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f>IF(AND(L9="ベア加算",Q49="ベア加算"),1,"")</f>
        <v>1</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f>IF(OR(OR(G49="処遇加算Ⅰ",G49="処遇加算Ⅱ"),OR(AS48="処遇加算Ⅰ",AS48="処遇加算Ⅱ")),1,"")</f>
        <v>1</v>
      </c>
      <c r="CJ4" s="992"/>
    </row>
    <row r="5" spans="1:88" ht="33" customHeight="1">
      <c r="B5" s="1098">
        <v>1334567890</v>
      </c>
      <c r="C5" s="1098"/>
      <c r="D5" s="1098"/>
      <c r="E5" s="1098"/>
      <c r="F5" s="1098"/>
      <c r="G5" s="1099" t="s">
        <v>2344</v>
      </c>
      <c r="H5" s="1099"/>
      <c r="I5" s="1099"/>
      <c r="J5" s="1100" t="s">
        <v>4</v>
      </c>
      <c r="K5" s="1100"/>
      <c r="L5" s="1100"/>
      <c r="M5" s="1101" t="s">
        <v>5</v>
      </c>
      <c r="N5" s="1101"/>
      <c r="O5" s="1101"/>
      <c r="P5" s="1210" t="s">
        <v>2352</v>
      </c>
      <c r="Q5" s="1211"/>
      <c r="R5" s="1211"/>
      <c r="S5" s="1211"/>
      <c r="T5" s="1211"/>
      <c r="U5" s="1211"/>
      <c r="V5" s="1211"/>
      <c r="W5" s="1211"/>
      <c r="X5" s="1212"/>
      <c r="Y5" s="1155" t="s">
        <v>2249</v>
      </c>
      <c r="Z5" s="1155"/>
      <c r="AA5" s="1155"/>
      <c r="AB5" s="1155"/>
      <c r="AC5" s="1155"/>
      <c r="AD5" s="1155"/>
      <c r="AE5" s="1198">
        <v>3850000</v>
      </c>
      <c r="AF5" s="1199"/>
      <c r="AG5" s="1199"/>
      <c r="AH5" s="1200"/>
      <c r="AI5" s="1198">
        <v>800000</v>
      </c>
      <c r="AJ5" s="1199"/>
      <c r="AK5" s="1199"/>
      <c r="AL5" s="1200"/>
      <c r="AM5" s="1201">
        <f>AE5-AI5</f>
        <v>3050000</v>
      </c>
      <c r="AN5" s="1202"/>
      <c r="AO5" s="1202"/>
      <c r="AP5" s="1203"/>
      <c r="AS5" s="83"/>
      <c r="AT5" s="1184"/>
      <c r="AU5" s="1184"/>
      <c r="AV5" s="1184"/>
      <c r="AW5" s="1184"/>
      <c r="AX5" s="1184"/>
      <c r="AY5" s="1184"/>
      <c r="AZ5" s="1184"/>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新加算Ⅲ</v>
      </c>
      <c r="W8" s="1205"/>
      <c r="X8" s="1205"/>
      <c r="Y8" s="1205"/>
      <c r="Z8" s="1206"/>
      <c r="AA8" s="1186"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t="s">
        <v>232</v>
      </c>
      <c r="C9" s="1113"/>
      <c r="D9" s="1113"/>
      <c r="E9" s="1113"/>
      <c r="F9" s="1114"/>
      <c r="G9" s="1115" t="s">
        <v>11</v>
      </c>
      <c r="H9" s="1116"/>
      <c r="I9" s="1116"/>
      <c r="J9" s="1116"/>
      <c r="K9" s="1117"/>
      <c r="L9" s="1118" t="s">
        <v>13</v>
      </c>
      <c r="M9" s="1119"/>
      <c r="N9" s="1119"/>
      <c r="O9" s="1119"/>
      <c r="P9" s="1120"/>
      <c r="Q9" s="1102" t="s">
        <v>2052</v>
      </c>
      <c r="R9" s="1103"/>
      <c r="S9" s="1103"/>
      <c r="T9" s="1040"/>
      <c r="U9" s="1041"/>
      <c r="V9" s="1207">
        <f>IFERROR(VLOOKUP(Y5,【参考】数式用!$A$5:$AB$37,MATCH(V8,【参考】数式用!$B$4:$AB$4,0)+1,FALSE),"")</f>
        <v>6.699999999999999E-2</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f>IFERROR(VLOOKUP(Y5,【参考】数式用!$A$5:$J$37,MATCH(B9,【参考】数式用!$B$4:$J$4,0)+1,0),"")</f>
        <v>1.7999999999999999E-2</v>
      </c>
      <c r="C10" s="1122"/>
      <c r="D10" s="1122"/>
      <c r="E10" s="1122"/>
      <c r="F10" s="1123"/>
      <c r="G10" s="1121">
        <f>IFERROR(VLOOKUP(Y5,【参考】数式用!$A$5:$J$37,MATCH(G9,【参考】数式用!$B$4:$J$4,0)+1,0),"")</f>
        <v>0</v>
      </c>
      <c r="H10" s="1122"/>
      <c r="I10" s="1122"/>
      <c r="J10" s="1122"/>
      <c r="K10" s="1123"/>
      <c r="L10" s="1127">
        <f>IFERROR(VLOOKUP(Y5,【参考】数式用!$A$5:$J$37,MATCH(L9,【参考】数式用!$B$4:$J$4,0)+1,0),"")</f>
        <v>1.0999999999999999E-2</v>
      </c>
      <c r="M10" s="1128"/>
      <c r="N10" s="1128"/>
      <c r="O10" s="1128"/>
      <c r="P10" s="1129"/>
      <c r="Q10" s="1035">
        <f>SUM(B10,G10,L10)</f>
        <v>2.8999999999999998E-2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新加算Ⅳ</v>
      </c>
      <c r="W11" s="1097"/>
      <c r="X11" s="1097"/>
      <c r="Y11" s="1097"/>
      <c r="Z11" s="1097"/>
      <c r="AA11" s="1186" t="str">
        <f>IFERROR(VLOOKUP(AS1,【参考】数式用2!E6:L23,6,FALSE),"")</f>
        <v>キャリアパス要件Ⅰ・Ⅱを「R6年度中の対応の誓約」で満たし、４月から旧処遇加算Ⅱを算定可。その場合、６月以降は自然と新加算Ⅳに移行可能。</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151">
        <f>IFERROR(VLOOKUP(Y5,【参考】数式用!$A$5:$AB$37,MATCH(V11,【参考】数式用!$B$4:$AB$4,0)+1,FALSE),"")</f>
        <v>5.4999999999999993E-2</v>
      </c>
      <c r="W12" s="1151"/>
      <c r="X12" s="1151"/>
      <c r="Y12" s="1151"/>
      <c r="Z12" s="1151"/>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5"/>
      <c r="V14" s="1097" t="str">
        <f>IFERROR(IF(VLOOKUP(AS1,【参考】数式用2!E6:L23,7,FALSE)="","",VLOOKUP(AS1,【参考】数式用2!E6:L23,7,FALSE)),"")</f>
        <v>新加算Ⅴ(13)</v>
      </c>
      <c r="W14" s="1097"/>
      <c r="X14" s="1097"/>
      <c r="Y14" s="1097"/>
      <c r="Z14" s="1097"/>
      <c r="AA14" s="1190"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9" t="s">
        <v>2111</v>
      </c>
      <c r="F15" s="54">
        <v>4</v>
      </c>
      <c r="G15" s="439" t="s">
        <v>2112</v>
      </c>
      <c r="H15" s="1135" t="s">
        <v>2113</v>
      </c>
      <c r="I15" s="1135"/>
      <c r="J15" s="1148"/>
      <c r="K15" s="54">
        <v>7</v>
      </c>
      <c r="L15" s="439" t="s">
        <v>2111</v>
      </c>
      <c r="M15" s="54">
        <v>3</v>
      </c>
      <c r="N15" s="439" t="s">
        <v>2112</v>
      </c>
      <c r="O15" s="439" t="s">
        <v>2114</v>
      </c>
      <c r="P15" s="104">
        <f>(K15*12+M15)-(D15*12+F15)+1</f>
        <v>12</v>
      </c>
      <c r="Q15" s="1135" t="s">
        <v>2115</v>
      </c>
      <c r="R15" s="1135"/>
      <c r="S15" s="105" t="s">
        <v>69</v>
      </c>
      <c r="U15" s="435"/>
      <c r="V15" s="1136">
        <f>IFERROR(VLOOKUP(Y5,【参考】数式用!$A$5:$AB$37,MATCH(V14,【参考】数式用!$B$4:$AB$4,0)+1,FALSE),"")</f>
        <v>4.0999999999999995E-2</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40" t="str">
        <f>IFERROR(IF(L9="ベア加算","✓",""),"")</f>
        <v>✓</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40"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40" t="str">
        <f>IFERROR(IF(B9="処遇加算Ⅲ","✓",""),"")</f>
        <v>✓</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40"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40"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40" t="str">
        <f>IFERROR(IF(B9="処遇加算Ⅲ","✓",""),"")</f>
        <v>✓</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40"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4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40"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40" t="str">
        <f>IFERROR(IF(G9="特定加算なし","✓",""),"")</f>
        <v>✓</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福祉専門職員配置等加算を算定する。</v>
      </c>
      <c r="H40" s="1070"/>
      <c r="I40" s="1070"/>
      <c r="J40" s="1070"/>
      <c r="K40" s="1070"/>
      <c r="L40" s="1070"/>
      <c r="M40" s="1070"/>
      <c r="N40" s="1070"/>
      <c r="O40" s="1070"/>
      <c r="P40" s="1070"/>
      <c r="Q40" s="1070"/>
      <c r="R40" s="1070"/>
      <c r="S40" s="1070"/>
      <c r="T40" s="1071"/>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40" t="str">
        <f>IFERROR(IF(OR(G9="特定加算Ⅱ",G9="特定加算なし"),"✓",""),"")</f>
        <v>✓</v>
      </c>
      <c r="W41" s="1021" t="s">
        <v>15</v>
      </c>
      <c r="X41" s="1022"/>
      <c r="Y41" s="1022"/>
      <c r="Z41" s="1023"/>
      <c r="AA41" s="1040"/>
      <c r="AB41" s="1041"/>
      <c r="AC41" s="134" t="s">
        <v>83</v>
      </c>
      <c r="AD41" s="1065" t="s">
        <v>2283</v>
      </c>
      <c r="AE41" s="1066"/>
      <c r="AF41" s="1066"/>
      <c r="AG41" s="1066"/>
      <c r="AH41" s="1067"/>
      <c r="AI41" s="1040"/>
      <c r="AJ41" s="1041"/>
      <c r="AK41" s="134" t="s">
        <v>83</v>
      </c>
      <c r="AL41" s="1065" t="s">
        <v>2283</v>
      </c>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40"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ベア加算</v>
      </c>
      <c r="BB48" s="1017"/>
      <c r="BC48" s="1017"/>
      <c r="BD48" s="1017"/>
      <c r="BE48" s="1168" t="str">
        <f>AS48&amp;AW48&amp;BA48</f>
        <v>処遇加算Ⅰ特定加算なしベア加算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IFERROR(IF(G9="","",IF(AND(OR(AH61=1,AH61=2),AH62=1,AH63=1),"特定加算Ⅰ",IF(AND(OR(AH61=1,AH61=2),AH62=2,AH63=1),"特定加算Ⅱ",IF(OR(AH61=3,AH62=2,AH63=2),"特定加算なし","")))),"")</f>
        <v>特定加算なし</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新加算Ⅲ</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4.3999999999999997E-2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1.0999999999999999E-2</v>
      </c>
      <c r="R50" s="1028"/>
      <c r="S50" s="1028"/>
      <c r="T50" s="1028"/>
      <c r="U50" s="1034"/>
      <c r="V50" s="1035">
        <f>SUM(G50,L50,Q50)</f>
        <v>5.4999999999999993E-2</v>
      </c>
      <c r="W50" s="1036"/>
      <c r="X50" s="1036"/>
      <c r="Y50" s="1036"/>
      <c r="Z50" s="1036"/>
      <c r="AA50" s="1042"/>
      <c r="AB50" s="1042"/>
      <c r="AC50" s="1037">
        <f>IFERROR(VLOOKUP(Y5,【参考】数式用!$A$5:$AB$37,MATCH(AC49,【参考】数式用!$B$4:$AB$4,0)+1,FALSE),"")</f>
        <v>6.699999999999999E-2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268400</v>
      </c>
      <c r="H51" s="1050"/>
      <c r="I51" s="1050"/>
      <c r="J51" s="1050"/>
      <c r="K51" s="55" t="s">
        <v>2117</v>
      </c>
      <c r="L51" s="1156">
        <f>IFERROR(ROUNDDOWN(ROUND(AM5*L50,0),0)*H53,"")</f>
        <v>0</v>
      </c>
      <c r="M51" s="1157"/>
      <c r="N51" s="1157"/>
      <c r="O51" s="1157"/>
      <c r="P51" s="55" t="s">
        <v>2117</v>
      </c>
      <c r="Q51" s="1056">
        <f>IFERROR(ROUNDDOWN(ROUND(AM5*Q50,0),0)*H53,"")</f>
        <v>67100</v>
      </c>
      <c r="R51" s="1050"/>
      <c r="S51" s="1050"/>
      <c r="T51" s="1050"/>
      <c r="U51" s="56" t="s">
        <v>2117</v>
      </c>
      <c r="V51" s="1057">
        <f>IFERROR(SUM(G51,L51,Q51),"")</f>
        <v>335500</v>
      </c>
      <c r="W51" s="1058"/>
      <c r="X51" s="1058"/>
      <c r="Y51" s="1058"/>
      <c r="Z51" s="57" t="s">
        <v>2117</v>
      </c>
      <c r="AB51" s="58"/>
      <c r="AC51" s="1056">
        <f>IFERROR(ROUNDDOWN(ROUND(AM5*AC50,0),0)*AD53,"")</f>
        <v>2043500</v>
      </c>
      <c r="AD51" s="1050"/>
      <c r="AE51" s="1050"/>
      <c r="AF51" s="1050"/>
      <c r="AG51" s="1050"/>
      <c r="AH51" s="56" t="s">
        <v>2117</v>
      </c>
      <c r="AS51" s="1015">
        <f>IFERROR(ROUNDDOWN(ROUND(AM5*(G50-B10),0),0)*H53,"")</f>
        <v>158600</v>
      </c>
      <c r="AT51" s="1015"/>
      <c r="AU51" s="1015"/>
      <c r="AV51" s="1015"/>
      <c r="AW51" s="1015">
        <f>IFERROR(ROUNDDOWN(ROUND(AM5*(L50-G10),0),0)*H53,"")</f>
        <v>0</v>
      </c>
      <c r="AX51" s="1015"/>
      <c r="AY51" s="1015"/>
      <c r="AZ51" s="1015"/>
      <c r="BA51" s="1015">
        <f>IFERROR(ROUNDDOWN(ROUND(AM5*(Q50-L10),0),0)*H53,"")</f>
        <v>0</v>
      </c>
      <c r="BB51" s="1015"/>
      <c r="BC51" s="1015"/>
      <c r="BD51" s="1015"/>
      <c r="BE51" s="1015">
        <f>IFERROR(ROUNDDOWN(ROUND(AM5*(AC50-Q10),0),0)*AD53,"")</f>
        <v>1159000</v>
      </c>
      <c r="BF51" s="1015"/>
      <c r="BG51" s="1015"/>
      <c r="BH51" s="1015"/>
      <c r="BI51" s="1015">
        <f>SUM(AS51:BH51)</f>
        <v>1317600</v>
      </c>
      <c r="BJ51" s="1015"/>
      <c r="BK51" s="1015"/>
      <c r="BL51" s="1015"/>
      <c r="BM51" s="141"/>
      <c r="BN51" s="1015">
        <f>IFERROR(ROUNDDOWN(ROUNDDOWN(ROUND(AM5*(VLOOKUP(Y5,【参考】数式用!$A$5:$AB$37,14,FALSE)),0),0)*AD53*0.5,0),"")</f>
        <v>838750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(134,200円/月)</v>
      </c>
      <c r="H52" s="1055"/>
      <c r="I52" s="1055"/>
      <c r="J52" s="1055"/>
      <c r="K52" s="1055"/>
      <c r="L52" s="1052" t="str">
        <f>IFERROR("("&amp;TEXT(L51/H53,"#,##0円")&amp;"/月)","")</f>
        <v>(0円/月)</v>
      </c>
      <c r="M52" s="1053"/>
      <c r="N52" s="1053"/>
      <c r="O52" s="1053"/>
      <c r="P52" s="1054"/>
      <c r="Q52" s="1055" t="str">
        <f>IFERROR("("&amp;TEXT(Q51/H53,"#,##0円")&amp;"/月)","")</f>
        <v>(33,550円/月)</v>
      </c>
      <c r="R52" s="1055"/>
      <c r="S52" s="1055"/>
      <c r="T52" s="1055"/>
      <c r="U52" s="1055"/>
      <c r="V52" s="1055" t="str">
        <f>IFERROR("("&amp;TEXT(V51/H53,"#,##0円")&amp;"/月)","")</f>
        <v>(167,750円/月)</v>
      </c>
      <c r="W52" s="1055"/>
      <c r="X52" s="1055"/>
      <c r="Y52" s="1055"/>
      <c r="Z52" s="1055"/>
      <c r="AB52" s="58"/>
      <c r="AC52" s="1052" t="str">
        <f>IFERROR("("&amp;TEXT(AC51/AD53,"#,##0円")&amp;"/月)","")</f>
        <v>(204,350円/月)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436">
        <f>IF(AND(B9&lt;&gt;"処遇加算なし",F15=4),IF(V21="✓",1,IF(V22="✓",2,"")),"")</f>
        <v>1</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436">
        <f>IF(AND(B9&lt;&gt;"処遇加算なし",F15=4),IF(V24="✓",1,IF(V25="✓",2,IF(V26="✓",3,""))),"")</f>
        <v>2</v>
      </c>
      <c r="AA58" s="145"/>
      <c r="AB58" s="149"/>
      <c r="AC58" s="1150" t="s">
        <v>2378</v>
      </c>
      <c r="AD58" s="1150"/>
      <c r="AE58" s="1150"/>
      <c r="AF58" s="1150"/>
      <c r="AG58" s="1150"/>
      <c r="AH58" s="425">
        <f>IF(AND(F15&lt;&gt;4,F15&lt;&gt;5),0,IF(AU8="○",1,3))</f>
        <v>1</v>
      </c>
      <c r="AI58" s="153"/>
      <c r="AJ58" s="149"/>
      <c r="AK58" s="1150" t="s">
        <v>2378</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436">
        <f>IF(AND(B9&lt;&gt;"処遇加算なし",F15=4),IF(V28="✓",1,IF(V29="✓",2,IF(V30="✓",3,""))),"")</f>
        <v>2</v>
      </c>
      <c r="AA59" s="145"/>
      <c r="AB59" s="149"/>
      <c r="AC59" s="1150" t="s">
        <v>2379</v>
      </c>
      <c r="AD59" s="1150"/>
      <c r="AE59" s="1150"/>
      <c r="AF59" s="1150"/>
      <c r="AG59" s="1150"/>
      <c r="AH59" s="425">
        <f>IF(AND(F15&lt;&gt;4,F15&lt;&gt;5),0,IF(AV8="○",1,3))</f>
        <v>1</v>
      </c>
      <c r="AI59" s="153"/>
      <c r="AJ59" s="149"/>
      <c r="AK59" s="1150" t="s">
        <v>2379</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436">
        <f>IF(AND(B9&lt;&gt;"処遇加算なし",F15=4),IF(V32="✓",1,IF(V33="✓",2,"")),"")</f>
        <v>2</v>
      </c>
      <c r="AA60" s="145"/>
      <c r="AB60" s="149"/>
      <c r="AC60" s="1150" t="s">
        <v>2380</v>
      </c>
      <c r="AD60" s="1150"/>
      <c r="AE60" s="1150"/>
      <c r="AF60" s="1150"/>
      <c r="AG60" s="1150"/>
      <c r="AH60" s="425">
        <f>IF(AND(F15&lt;&gt;4,F15&lt;&gt;5),0,IF(AW8="○",1,3))</f>
        <v>1</v>
      </c>
      <c r="AI60" s="153"/>
      <c r="AJ60" s="149"/>
      <c r="AK60" s="1150" t="s">
        <v>2380</v>
      </c>
      <c r="AL60" s="1150"/>
      <c r="AM60" s="1150"/>
      <c r="AN60" s="1150"/>
      <c r="AO60" s="1150"/>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436">
        <f>IF(AND(B9&lt;&gt;"処遇加算なし",F15=4),IF(V36="✓",1,IF(V37="✓",2,"")),"")</f>
        <v>2</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436">
        <f>IF(AND(B9&lt;&gt;"処遇加算なし",F15=4),IF(V40="✓",1,IF(V41="✓",2,"")),"")</f>
        <v>2</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43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F914B-2147-4202-A4F0-1804C899DBE9}">
  <sheetPr codeName="Sheet4">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2326</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処遇加算Ⅲ特定加算なしベア加算なし</v>
      </c>
      <c r="AT1" s="1180"/>
      <c r="AU1" s="1180"/>
      <c r="AV1" s="1180"/>
      <c r="AW1" s="1180"/>
      <c r="AX1" s="1180"/>
      <c r="AY1" s="1180"/>
      <c r="AZ1" s="1180"/>
      <c r="BA1" s="1180"/>
      <c r="BB1" s="1180"/>
      <c r="BC1" s="1180"/>
      <c r="BD1" s="1180"/>
      <c r="BE1" s="1181"/>
      <c r="BF1" s="1178" t="str">
        <f>IFERROR(VLOOKUP(Y5,【参考】数式用!$AH$2:$AI$34,2,FALSE),"")</f>
        <v>就労継続支援Ａ型</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1"/>
      <c r="AR2" s="431"/>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f>IF(OR(OR(G49="処遇加算Ⅰ",G49="処遇加算Ⅱ"),OR(AS48="処遇加算Ⅰ",AS48="処遇加算Ⅱ")),1,"")</f>
        <v>1</v>
      </c>
      <c r="CJ4" s="992"/>
    </row>
    <row r="5" spans="1:88" ht="33" customHeight="1">
      <c r="B5" s="1098">
        <v>1334567892</v>
      </c>
      <c r="C5" s="1098"/>
      <c r="D5" s="1098"/>
      <c r="E5" s="1098"/>
      <c r="F5" s="1098"/>
      <c r="G5" s="1099" t="s">
        <v>2355</v>
      </c>
      <c r="H5" s="1099"/>
      <c r="I5" s="1099"/>
      <c r="J5" s="1100" t="s">
        <v>4</v>
      </c>
      <c r="K5" s="1100"/>
      <c r="L5" s="1100"/>
      <c r="M5" s="1101" t="s">
        <v>1182</v>
      </c>
      <c r="N5" s="1101"/>
      <c r="O5" s="1101"/>
      <c r="P5" s="1210" t="s">
        <v>2356</v>
      </c>
      <c r="Q5" s="1211"/>
      <c r="R5" s="1211"/>
      <c r="S5" s="1211"/>
      <c r="T5" s="1211"/>
      <c r="U5" s="1211"/>
      <c r="V5" s="1211"/>
      <c r="W5" s="1211"/>
      <c r="X5" s="1212"/>
      <c r="Y5" s="1155" t="s">
        <v>2257</v>
      </c>
      <c r="Z5" s="1155"/>
      <c r="AA5" s="1155"/>
      <c r="AB5" s="1155"/>
      <c r="AC5" s="1155"/>
      <c r="AD5" s="1155"/>
      <c r="AE5" s="1198">
        <v>4250000</v>
      </c>
      <c r="AF5" s="1199"/>
      <c r="AG5" s="1199"/>
      <c r="AH5" s="1200"/>
      <c r="AI5" s="1198">
        <v>800000</v>
      </c>
      <c r="AJ5" s="1199"/>
      <c r="AK5" s="1199"/>
      <c r="AL5" s="1200"/>
      <c r="AM5" s="1201">
        <f>AE5-AI5</f>
        <v>3450000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新加算Ⅳ</v>
      </c>
      <c r="W8" s="1205"/>
      <c r="X8" s="1205"/>
      <c r="Y8" s="1205"/>
      <c r="Z8" s="1206"/>
      <c r="AA8" s="1186"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t="s">
        <v>232</v>
      </c>
      <c r="C9" s="1113"/>
      <c r="D9" s="1113"/>
      <c r="E9" s="1113"/>
      <c r="F9" s="1114"/>
      <c r="G9" s="1115" t="s">
        <v>11</v>
      </c>
      <c r="H9" s="1116"/>
      <c r="I9" s="1116"/>
      <c r="J9" s="1116"/>
      <c r="K9" s="1117"/>
      <c r="L9" s="1118" t="s">
        <v>9</v>
      </c>
      <c r="M9" s="1119"/>
      <c r="N9" s="1119"/>
      <c r="O9" s="1119"/>
      <c r="P9" s="1120"/>
      <c r="Q9" s="1102" t="s">
        <v>2052</v>
      </c>
      <c r="R9" s="1103"/>
      <c r="S9" s="1103"/>
      <c r="T9" s="1040"/>
      <c r="U9" s="1041"/>
      <c r="V9" s="1207">
        <f>IFERROR(VLOOKUP(Y5,【参考】数式用!$A$5:$AB$37,MATCH(V8,【参考】数式用!$B$4:$AB$4,0)+1,FALSE),"")</f>
        <v>6.3E-2</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f>IFERROR(VLOOKUP(Y5,【参考】数式用!$A$5:$J$37,MATCH(B9,【参考】数式用!$B$4:$J$4,0)+1,0),"")</f>
        <v>2.3E-2</v>
      </c>
      <c r="C10" s="1122"/>
      <c r="D10" s="1122"/>
      <c r="E10" s="1122"/>
      <c r="F10" s="1123"/>
      <c r="G10" s="1121">
        <f>IFERROR(VLOOKUP(Y5,【参考】数式用!$A$5:$J$37,MATCH(G9,【参考】数式用!$B$4:$J$4,0)+1,0),"")</f>
        <v>0</v>
      </c>
      <c r="H10" s="1122"/>
      <c r="I10" s="1122"/>
      <c r="J10" s="1122"/>
      <c r="K10" s="1123"/>
      <c r="L10" s="1127">
        <f>IFERROR(VLOOKUP(Y5,【参考】数式用!$A$5:$J$37,MATCH(L9,【参考】数式用!$B$4:$J$4,0)+1,0),"")</f>
        <v>0</v>
      </c>
      <c r="M10" s="1128"/>
      <c r="N10" s="1128"/>
      <c r="O10" s="1128"/>
      <c r="P10" s="1129"/>
      <c r="Q10" s="1035">
        <f>SUM(B10,G10,L10)</f>
        <v>2.3E-2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新加算Ⅴ(11)</v>
      </c>
      <c r="W11" s="1097"/>
      <c r="X11" s="1097"/>
      <c r="Y11" s="1097"/>
      <c r="Z11" s="1097"/>
      <c r="AA11" s="1186"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213">
        <f>IFERROR(VLOOKUP(Y5,【参考】数式用!$A$5:$AB$37,MATCH(V11,【参考】数式用!$B$4:$AB$4,0)+1,FALSE),"")</f>
        <v>0.05</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7"/>
      <c r="V14" s="1097" t="str">
        <f>IFERROR(IF(VLOOKUP(AS1,【参考】数式用2!E6:L23,7,FALSE)="","",VLOOKUP(AS1,【参考】数式用2!E6:L23,7,FALSE)),"")</f>
        <v>新加算Ⅴ(14)</v>
      </c>
      <c r="W14" s="1097"/>
      <c r="X14" s="1097"/>
      <c r="Y14" s="1097"/>
      <c r="Z14" s="1097"/>
      <c r="AA14" s="1190"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0" t="s">
        <v>2111</v>
      </c>
      <c r="F15" s="54">
        <v>4</v>
      </c>
      <c r="G15" s="430" t="s">
        <v>2112</v>
      </c>
      <c r="H15" s="1135" t="s">
        <v>2113</v>
      </c>
      <c r="I15" s="1135"/>
      <c r="J15" s="1148"/>
      <c r="K15" s="54">
        <v>7</v>
      </c>
      <c r="L15" s="430" t="s">
        <v>2111</v>
      </c>
      <c r="M15" s="54">
        <v>3</v>
      </c>
      <c r="N15" s="430" t="s">
        <v>2112</v>
      </c>
      <c r="O15" s="430" t="s">
        <v>2114</v>
      </c>
      <c r="P15" s="104">
        <f>(K15*12+M15)-(D15*12+F15)+1</f>
        <v>12</v>
      </c>
      <c r="Q15" s="1135" t="s">
        <v>2115</v>
      </c>
      <c r="R15" s="1135"/>
      <c r="S15" s="105" t="s">
        <v>69</v>
      </c>
      <c r="U15" s="427"/>
      <c r="V15" s="1136">
        <f>IFERROR(VLOOKUP(Y5,【参考】数式用!$A$5:$AB$37,MATCH(V14,【参考】数式用!$B$4:$AB$4,0)+1,FALSE),"")</f>
        <v>3.2000000000000001E-2</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2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29"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9" t="str">
        <f>IFERROR(IF(B9="処遇加算Ⅲ","✓",""),"")</f>
        <v>✓</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29"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9" t="str">
        <f>IFERROR(IF(B9="処遇加算Ⅲ","✓",""),"")</f>
        <v>✓</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2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9"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9" t="str">
        <f>IFERROR(IF(G9="特定加算なし","✓",""),"")</f>
        <v>✓</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福祉専門職員配置等加算を算定する。</v>
      </c>
      <c r="H40" s="1070"/>
      <c r="I40" s="1070"/>
      <c r="J40" s="1070"/>
      <c r="K40" s="1070"/>
      <c r="L40" s="1070"/>
      <c r="M40" s="1070"/>
      <c r="N40" s="1070"/>
      <c r="O40" s="1070"/>
      <c r="P40" s="1070"/>
      <c r="Q40" s="1070"/>
      <c r="R40" s="1070"/>
      <c r="S40" s="1070"/>
      <c r="T40" s="1071"/>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9" t="str">
        <f>IFERROR(IF(OR(G9="特定加算Ⅱ",G9="特定加算なし"),"✓",""),"")</f>
        <v>✓</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9"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処遇加算Ⅱ</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ベア加算</v>
      </c>
      <c r="BB48" s="1017"/>
      <c r="BC48" s="1017"/>
      <c r="BD48" s="1017"/>
      <c r="BE48" s="1168" t="str">
        <f>AS48&amp;AW48&amp;BA48</f>
        <v>処遇加算Ⅱ特定加算なしベア加算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処遇加算Ⅱ</v>
      </c>
      <c r="H49" s="1045"/>
      <c r="I49" s="1045"/>
      <c r="J49" s="1045"/>
      <c r="K49" s="1046"/>
      <c r="L49" s="1059" t="str">
        <f>IFERROR(IF(G9="","",IF(AND(OR(AH61=1,AH61=2),AH62=1,AH63=1),"特定加算Ⅰ",IF(AND(OR(AH61=1,AH61=2),AH62=2,AH63=1),"特定加算Ⅱ",IF(OR(AH61=3,AH62=2,AH63=2),"特定加算なし","")))),"")</f>
        <v>特定加算なし</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新加算Ⅳ</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4.1000000000000002E-2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1.2999999999999999E-2</v>
      </c>
      <c r="R50" s="1028"/>
      <c r="S50" s="1028"/>
      <c r="T50" s="1028"/>
      <c r="U50" s="1034"/>
      <c r="V50" s="1035">
        <f>SUM(G50,L50,Q50)</f>
        <v>5.3999999999999999E-2</v>
      </c>
      <c r="W50" s="1036"/>
      <c r="X50" s="1036"/>
      <c r="Y50" s="1036"/>
      <c r="Z50" s="1036"/>
      <c r="AA50" s="1042"/>
      <c r="AB50" s="1042"/>
      <c r="AC50" s="1037">
        <f>IFERROR(VLOOKUP(Y5,【参考】数式用!$A$5:$AB$37,MATCH(AC49,【参考】数式用!$B$4:$AB$4,0)+1,FALSE),"")</f>
        <v>6.3E-2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282900</v>
      </c>
      <c r="H51" s="1050"/>
      <c r="I51" s="1050"/>
      <c r="J51" s="1050"/>
      <c r="K51" s="55" t="s">
        <v>2117</v>
      </c>
      <c r="L51" s="1156">
        <f>IFERROR(ROUNDDOWN(ROUND(AM5*L50,0),0)*H53,"")</f>
        <v>0</v>
      </c>
      <c r="M51" s="1157"/>
      <c r="N51" s="1157"/>
      <c r="O51" s="1157"/>
      <c r="P51" s="55" t="s">
        <v>2117</v>
      </c>
      <c r="Q51" s="1056">
        <f>IFERROR(ROUNDDOWN(ROUND(AM5*Q50,0),0)*H53,"")</f>
        <v>89700</v>
      </c>
      <c r="R51" s="1050"/>
      <c r="S51" s="1050"/>
      <c r="T51" s="1050"/>
      <c r="U51" s="56" t="s">
        <v>2117</v>
      </c>
      <c r="V51" s="1057">
        <f>IFERROR(SUM(G51,L51,Q51),"")</f>
        <v>372600</v>
      </c>
      <c r="W51" s="1058"/>
      <c r="X51" s="1058"/>
      <c r="Y51" s="1058"/>
      <c r="Z51" s="57" t="s">
        <v>2117</v>
      </c>
      <c r="AB51" s="58"/>
      <c r="AC51" s="1056">
        <f>IFERROR(ROUNDDOWN(ROUND(AM5*AC50,0),0)*AD53,"")</f>
        <v>2173500</v>
      </c>
      <c r="AD51" s="1050"/>
      <c r="AE51" s="1050"/>
      <c r="AF51" s="1050"/>
      <c r="AG51" s="1050"/>
      <c r="AH51" s="56" t="s">
        <v>2117</v>
      </c>
      <c r="AS51" s="1015">
        <f>IFERROR(ROUNDDOWN(ROUND(AM5*(G50-B10),0),0)*H53,"")</f>
        <v>124200</v>
      </c>
      <c r="AT51" s="1015"/>
      <c r="AU51" s="1015"/>
      <c r="AV51" s="1015"/>
      <c r="AW51" s="1015">
        <f>IFERROR(ROUNDDOWN(ROUND(AM5*(L50-G10),0),0)*H53,"")</f>
        <v>0</v>
      </c>
      <c r="AX51" s="1015"/>
      <c r="AY51" s="1015"/>
      <c r="AZ51" s="1015"/>
      <c r="BA51" s="1015">
        <f>IFERROR(ROUNDDOWN(ROUND(AM5*(Q50-L10),0),0)*H53,"")</f>
        <v>89700</v>
      </c>
      <c r="BB51" s="1015"/>
      <c r="BC51" s="1015"/>
      <c r="BD51" s="1015"/>
      <c r="BE51" s="1015">
        <f>IFERROR(ROUNDDOWN(ROUND(AM5*(AC50-Q10),0),0)*AD53,"")</f>
        <v>1380000</v>
      </c>
      <c r="BF51" s="1015"/>
      <c r="BG51" s="1015"/>
      <c r="BH51" s="1015"/>
      <c r="BI51" s="1015">
        <f>SUM(AS51:BH51)</f>
        <v>1593900</v>
      </c>
      <c r="BJ51" s="1015"/>
      <c r="BK51" s="1015"/>
      <c r="BL51" s="1015"/>
      <c r="BM51" s="141"/>
      <c r="BN51" s="1015">
        <f>IFERROR(ROUNDDOWN(ROUNDDOWN(ROUND(AM5*(VLOOKUP(Y5,【参考】数式用!$A$5:$AB$37,14,FALSE)),0),0)*AD53*0.5,0),"")</f>
        <v>1086750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(141,450円/月)</v>
      </c>
      <c r="H52" s="1055"/>
      <c r="I52" s="1055"/>
      <c r="J52" s="1055"/>
      <c r="K52" s="1055"/>
      <c r="L52" s="1052" t="str">
        <f>IFERROR("("&amp;TEXT(L51/H53,"#,##0円")&amp;"/月)","")</f>
        <v>(0円/月)</v>
      </c>
      <c r="M52" s="1053"/>
      <c r="N52" s="1053"/>
      <c r="O52" s="1053"/>
      <c r="P52" s="1054"/>
      <c r="Q52" s="1055" t="str">
        <f>IFERROR("("&amp;TEXT(Q51/H53,"#,##0円")&amp;"/月)","")</f>
        <v>(44,850円/月)</v>
      </c>
      <c r="R52" s="1055"/>
      <c r="S52" s="1055"/>
      <c r="T52" s="1055"/>
      <c r="U52" s="1055"/>
      <c r="V52" s="1055" t="str">
        <f>IFERROR("("&amp;TEXT(V51/H53,"#,##0円")&amp;"/月)","")</f>
        <v>(186,300円/月)</v>
      </c>
      <c r="W52" s="1055"/>
      <c r="X52" s="1055"/>
      <c r="Y52" s="1055"/>
      <c r="Z52" s="1055"/>
      <c r="AB52" s="58"/>
      <c r="AC52" s="1052" t="str">
        <f>IFERROR("("&amp;TEXT(AC51/AD53,"#,##0円")&amp;"/月)","")</f>
        <v>(217,350円/月)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426">
        <f>IF(AND(B9&lt;&gt;"処遇加算なし",F15=4),IF(V21="✓",1,IF(V22="✓",2,"")),"")</f>
        <v>2</v>
      </c>
      <c r="AA57" s="145"/>
      <c r="AB57" s="149"/>
      <c r="AC57" s="1016" t="s">
        <v>2377</v>
      </c>
      <c r="AD57" s="1016"/>
      <c r="AE57" s="1016"/>
      <c r="AF57" s="1016"/>
      <c r="AG57" s="1016"/>
      <c r="AH57" s="425">
        <f>IF(AND(F15&lt;&gt;4,F15&lt;&gt;5),0,IF(AT8="○",1,0))</f>
        <v>1</v>
      </c>
      <c r="AI57" s="153"/>
      <c r="AJ57" s="149"/>
      <c r="AK57" s="1016" t="s">
        <v>2377</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426">
        <f>IF(AND(B9&lt;&gt;"処遇加算なし",F15=4),IF(V24="✓",1,IF(V25="✓",2,IF(V26="✓",3,""))),"")</f>
        <v>2</v>
      </c>
      <c r="AA58" s="145"/>
      <c r="AB58" s="149"/>
      <c r="AC58" s="1150" t="s">
        <v>2378</v>
      </c>
      <c r="AD58" s="1150"/>
      <c r="AE58" s="1150"/>
      <c r="AF58" s="1150"/>
      <c r="AG58" s="1150"/>
      <c r="AH58" s="425">
        <f>IF(AND(F15&lt;&gt;4,F15&lt;&gt;5),0,IF(AU8="○",1,3))</f>
        <v>1</v>
      </c>
      <c r="AI58" s="153"/>
      <c r="AJ58" s="149"/>
      <c r="AK58" s="1150" t="s">
        <v>2378</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426">
        <f>IF(AND(B9&lt;&gt;"処遇加算なし",F15=4),IF(V28="✓",1,IF(V29="✓",2,IF(V30="✓",3,""))),"")</f>
        <v>2</v>
      </c>
      <c r="AA59" s="145"/>
      <c r="AB59" s="149"/>
      <c r="AC59" s="1150" t="s">
        <v>2379</v>
      </c>
      <c r="AD59" s="1150"/>
      <c r="AE59" s="1150"/>
      <c r="AF59" s="1150"/>
      <c r="AG59" s="1150"/>
      <c r="AH59" s="425">
        <f>IF(AND(F15&lt;&gt;4,F15&lt;&gt;5),0,IF(AV8="○",1,3))</f>
        <v>1</v>
      </c>
      <c r="AI59" s="153"/>
      <c r="AJ59" s="149"/>
      <c r="AK59" s="1150" t="s">
        <v>2379</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426">
        <f>IF(AND(B9&lt;&gt;"処遇加算なし",F15=4),IF(V32="✓",1,IF(V33="✓",2,"")),"")</f>
        <v>2</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426">
        <f>IF(AND(B9&lt;&gt;"処遇加算なし",F15=4),IF(V36="✓",1,IF(V37="✓",2,"")),"")</f>
        <v>2</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426">
        <f>IF(AND(B9&lt;&gt;"処遇加算なし",F15=4),IF(V40="✓",1,IF(V41="✓",2,"")),"")</f>
        <v>2</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42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CB1134E5-629F-49D4-8423-AF2716F4419C}">
      <formula1>サービス名</formula1>
    </dataValidation>
    <dataValidation type="list" allowBlank="1" showInputMessage="1" showErrorMessage="1" sqref="M5:O5" xr:uid="{2BE9980A-091A-4815-AC6E-F6BC532462D3}">
      <formula1>INDIRECT(J5)</formula1>
    </dataValidation>
    <dataValidation type="list" allowBlank="1" showInputMessage="1" showErrorMessage="1" sqref="M15:M16" xr:uid="{C2ACEB4A-E0AA-4B08-84AA-E168AC297EC4}">
      <formula1>"1,2,3,6,7,8,9,10,11,12"</formula1>
    </dataValidation>
    <dataValidation type="list" allowBlank="1" showInputMessage="1" showErrorMessage="1" sqref="K15:K16 D15:D16" xr:uid="{13A3A7E5-854E-408B-9979-CC16990BC34E}">
      <formula1>"6,7"</formula1>
    </dataValidation>
    <dataValidation type="textLength" operator="equal" allowBlank="1" showInputMessage="1" showErrorMessage="1" error="10桁の介護保険事業所番号を入力してください。_x000a_（桁数が異なるとエラーになります）" sqref="B5:F5" xr:uid="{2787A9E6-48CE-490A-8F45-950042E4E95B}">
      <formula1>10</formula1>
    </dataValidation>
    <dataValidation type="list" allowBlank="1" showInputMessage="1" showErrorMessage="1" sqref="AD41:AH41" xr:uid="{60911A57-4696-48F1-9AA8-8E951A21898D}">
      <formula1>INDIRECT(BF1)</formula1>
    </dataValidation>
    <dataValidation type="list" allowBlank="1" showInputMessage="1" showErrorMessage="1" sqref="AL41:AP41" xr:uid="{1D91BC4C-B41D-4263-9145-6008C464792A}">
      <formula1>INDIRECT(BF1)</formula1>
    </dataValidation>
    <dataValidation type="whole" operator="greaterThanOrEqual" allowBlank="1" showInputMessage="1" showErrorMessage="1" prompt="要件を満たす職員数を記入してください。" sqref="AG37:AH37 AO37:AP37" xr:uid="{1C03309E-2DAD-4D16-B790-BBAFE93466C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58F0E22-D55B-42A6-88D0-D732D0C37AF7}">
          <x14:formula1>
            <xm:f>【参考】数式用3!$A$3:$A$49</xm:f>
          </x14:formula1>
          <xm:sqref>J5:L5</xm:sqref>
        </x14:dataValidation>
        <x14:dataValidation type="list" allowBlank="1" showInputMessage="1" showErrorMessage="1" xr:uid="{7E03F5AA-056D-4E18-B9B1-843BA071EE05}">
          <x14:formula1>
            <xm:f>【参考】数式用!$I$4:$J$4</xm:f>
          </x14:formula1>
          <xm:sqref>L9</xm:sqref>
        </x14:dataValidation>
        <x14:dataValidation type="list" allowBlank="1" showInputMessage="1" showErrorMessage="1" xr:uid="{120554CF-DCEB-4D16-8255-B04293FE4C84}">
          <x14:formula1>
            <xm:f>【参考】数式用!$F$4:$H$4</xm:f>
          </x14:formula1>
          <xm:sqref>G9</xm:sqref>
        </x14:dataValidation>
        <x14:dataValidation type="list" allowBlank="1" showInputMessage="1" showErrorMessage="1" xr:uid="{FAE5ED57-50D5-41BB-9F3A-F6422D92EE48}">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codeName="Sheet5">
    <pageSetUpPr fitToPage="1"/>
  </sheetPr>
  <dimension ref="A1:CJ73"/>
  <sheetViews>
    <sheetView showGridLines="0" view="pageBreakPreview" topLeftCell="A61" zoomScaleNormal="53" zoomScaleSheetLayoutView="100" workbookViewId="0">
      <selection activeCell="T67" sqref="T6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2327</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1"/>
      <c r="AR2" s="431"/>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7"/>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0" t="s">
        <v>2111</v>
      </c>
      <c r="F15" s="54">
        <v>4</v>
      </c>
      <c r="G15" s="430" t="s">
        <v>2112</v>
      </c>
      <c r="H15" s="1135" t="s">
        <v>2113</v>
      </c>
      <c r="I15" s="1135"/>
      <c r="J15" s="1148"/>
      <c r="K15" s="54">
        <v>7</v>
      </c>
      <c r="L15" s="430" t="s">
        <v>2111</v>
      </c>
      <c r="M15" s="54">
        <v>3</v>
      </c>
      <c r="N15" s="430" t="s">
        <v>2112</v>
      </c>
      <c r="O15" s="430" t="s">
        <v>2114</v>
      </c>
      <c r="P15" s="104">
        <f>(K15*12+M15)-(D15*12+F15)+1</f>
        <v>12</v>
      </c>
      <c r="Q15" s="1135" t="s">
        <v>2115</v>
      </c>
      <c r="R15" s="1135"/>
      <c r="S15" s="105" t="s">
        <v>69</v>
      </c>
      <c r="U15" s="427"/>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2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29"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29"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2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9"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9"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05" t="s">
        <v>13</v>
      </c>
      <c r="BB50" s="1006"/>
      <c r="BC50" s="1006"/>
      <c r="BD50" s="1007"/>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codeName="Sheet6">
    <pageSetUpPr fitToPage="1"/>
  </sheetPr>
  <dimension ref="A1:CJ73"/>
  <sheetViews>
    <sheetView showGridLines="0" view="pageBreakPreview" zoomScaleNormal="53" zoomScaleSheetLayoutView="100" workbookViewId="0">
      <selection activeCell="N1" sqref="N1:AE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2328</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8"/>
      <c r="AR2" s="438"/>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5"/>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9" t="s">
        <v>2111</v>
      </c>
      <c r="F15" s="54">
        <v>4</v>
      </c>
      <c r="G15" s="439" t="s">
        <v>2112</v>
      </c>
      <c r="H15" s="1135" t="s">
        <v>2113</v>
      </c>
      <c r="I15" s="1135"/>
      <c r="J15" s="1148"/>
      <c r="K15" s="54">
        <v>7</v>
      </c>
      <c r="L15" s="439" t="s">
        <v>2111</v>
      </c>
      <c r="M15" s="54">
        <v>3</v>
      </c>
      <c r="N15" s="439" t="s">
        <v>2112</v>
      </c>
      <c r="O15" s="439" t="s">
        <v>2114</v>
      </c>
      <c r="P15" s="104">
        <f>(K15*12+M15)-(D15*12+F15)+1</f>
        <v>12</v>
      </c>
      <c r="Q15" s="1135" t="s">
        <v>2115</v>
      </c>
      <c r="R15" s="1135"/>
      <c r="S15" s="105" t="s">
        <v>69</v>
      </c>
      <c r="U15" s="435"/>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40"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40"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40"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40"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40"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40"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40"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4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4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40"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40"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4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2F12-12D7-4961-BAA8-DD276F34C808}">
  <sheetPr codeName="Sheet7">
    <pageSetUpPr fitToPage="1"/>
  </sheetPr>
  <dimension ref="A1:CJ73"/>
  <sheetViews>
    <sheetView showGridLines="0" view="pageBreakPreview" zoomScaleNormal="53" zoomScaleSheetLayoutView="100" workbookViewId="0">
      <selection activeCell="N3" sqref="N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7056F18B-84B7-439F-8615-7E2B4779ED1C}">
      <formula1>0</formula1>
    </dataValidation>
    <dataValidation type="list" allowBlank="1" showInputMessage="1" showErrorMessage="1" sqref="AL41:AP41" xr:uid="{129766A7-7B8B-4F3D-AE10-8EA51742C80C}">
      <formula1>INDIRECT(BF1)</formula1>
    </dataValidation>
    <dataValidation type="list" allowBlank="1" showInputMessage="1" showErrorMessage="1" sqref="AD41:AH41" xr:uid="{06B7E9BA-9D2D-44A8-BF69-C382AF7E9B5E}">
      <formula1>INDIRECT(BF1)</formula1>
    </dataValidation>
    <dataValidation type="textLength" operator="equal" allowBlank="1" showInputMessage="1" showErrorMessage="1" error="10桁の介護保険事業所番号を入力してください。_x000a_（桁数が異なるとエラーになります）" sqref="B5:F5" xr:uid="{BA3E0B4E-78C0-458F-9E7A-8743AC3E9BC8}">
      <formula1>10</formula1>
    </dataValidation>
    <dataValidation type="list" allowBlank="1" showInputMessage="1" showErrorMessage="1" sqref="K15:K16 D15:D16" xr:uid="{6962AA04-A73D-42AD-9E96-160FE5FC475E}">
      <formula1>"6,7"</formula1>
    </dataValidation>
    <dataValidation type="list" allowBlank="1" showInputMessage="1" showErrorMessage="1" sqref="M15:M16" xr:uid="{67E0403C-1D4B-4A57-B746-ECC7E88F0141}">
      <formula1>"1,2,3,6,7,8,9,10,11,12"</formula1>
    </dataValidation>
    <dataValidation type="list" allowBlank="1" showInputMessage="1" showErrorMessage="1" sqref="M5:O5" xr:uid="{DFE7D490-0691-41BD-BC1F-81049D688E27}">
      <formula1>INDIRECT(J5)</formula1>
    </dataValidation>
    <dataValidation type="list" allowBlank="1" showInputMessage="1" showErrorMessage="1" sqref="Y5:AD5" xr:uid="{63ACA720-B1F1-44B3-AE00-073D2ABABA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EF1A8F5-6A67-4E1C-9B8E-C55272424ABE}">
          <x14:formula1>
            <xm:f>【参考】数式用!$B$4:$E$4</xm:f>
          </x14:formula1>
          <xm:sqref>B9:F9</xm:sqref>
        </x14:dataValidation>
        <x14:dataValidation type="list" allowBlank="1" showInputMessage="1" showErrorMessage="1" xr:uid="{B1FEDCAA-95F1-455F-93F7-38C18DC01113}">
          <x14:formula1>
            <xm:f>【参考】数式用!$F$4:$H$4</xm:f>
          </x14:formula1>
          <xm:sqref>G9</xm:sqref>
        </x14:dataValidation>
        <x14:dataValidation type="list" allowBlank="1" showInputMessage="1" showErrorMessage="1" xr:uid="{D8E8E5E9-191E-43BD-B92B-465B33742A8B}">
          <x14:formula1>
            <xm:f>【参考】数式用!$I$4:$J$4</xm:f>
          </x14:formula1>
          <xm:sqref>L9</xm:sqref>
        </x14:dataValidation>
        <x14:dataValidation type="list" allowBlank="1" showInputMessage="1" showErrorMessage="1" xr:uid="{81D733F8-2DC4-4525-BEB4-109359A5E3B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0B8D3-0715-4725-901C-CB678334C2F7}">
  <sheetPr codeName="Sheet8">
    <pageSetUpPr fitToPage="1"/>
  </sheetPr>
  <dimension ref="A1:CJ73"/>
  <sheetViews>
    <sheetView showGridLines="0" view="pageBreakPreview" zoomScaleNormal="53" zoomScaleSheetLayoutView="100" workbookViewId="0">
      <selection activeCell="N3" sqref="N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2330</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07DF370-01D7-490B-940F-F89D9CC39D27}">
      <formula1>サービス名</formula1>
    </dataValidation>
    <dataValidation type="list" allowBlank="1" showInputMessage="1" showErrorMessage="1" sqref="M5:O5" xr:uid="{731D4E50-FBC0-459F-94C0-5F2FDF5D8BA9}">
      <formula1>INDIRECT(J5)</formula1>
    </dataValidation>
    <dataValidation type="list" allowBlank="1" showInputMessage="1" showErrorMessage="1" sqref="M15:M16" xr:uid="{F7F7CE89-10A2-40F8-BA42-A7CA77CA933F}">
      <formula1>"1,2,3,6,7,8,9,10,11,12"</formula1>
    </dataValidation>
    <dataValidation type="list" allowBlank="1" showInputMessage="1" showErrorMessage="1" sqref="K15:K16 D15:D16" xr:uid="{3B3EEF1F-DE57-48BA-A705-BB3DCC5C4F10}">
      <formula1>"6,7"</formula1>
    </dataValidation>
    <dataValidation type="textLength" operator="equal" allowBlank="1" showInputMessage="1" showErrorMessage="1" error="10桁の介護保険事業所番号を入力してください。_x000a_（桁数が異なるとエラーになります）" sqref="B5:F5" xr:uid="{CA2F8C5A-BEC8-4294-A8A3-53869DB35C9F}">
      <formula1>10</formula1>
    </dataValidation>
    <dataValidation type="list" allowBlank="1" showInputMessage="1" showErrorMessage="1" sqref="AD41:AH41" xr:uid="{A8659C71-E6A2-4BCB-AF3E-7890091D54CF}">
      <formula1>INDIRECT(BF1)</formula1>
    </dataValidation>
    <dataValidation type="list" allowBlank="1" showInputMessage="1" showErrorMessage="1" sqref="AL41:AP41" xr:uid="{42792985-CC1B-443C-8964-275084D08F3F}">
      <formula1>INDIRECT(BF1)</formula1>
    </dataValidation>
    <dataValidation type="whole" operator="greaterThanOrEqual" allowBlank="1" showInputMessage="1" showErrorMessage="1" prompt="要件を満たす職員数を記入してください。" sqref="AG37:AH37 AO37:AP37" xr:uid="{4C2E9202-A079-4CEC-B91C-E16FD3D6A12B}">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9BF9677-C063-4D68-B8FB-A6AAA8FEFF56}">
          <x14:formula1>
            <xm:f>【参考】数式用3!$A$3:$A$49</xm:f>
          </x14:formula1>
          <xm:sqref>J5:L5</xm:sqref>
        </x14:dataValidation>
        <x14:dataValidation type="list" allowBlank="1" showInputMessage="1" showErrorMessage="1" xr:uid="{AC7EB3B8-E77B-415B-891F-6C8A3A5A0780}">
          <x14:formula1>
            <xm:f>【参考】数式用!$I$4:$J$4</xm:f>
          </x14:formula1>
          <xm:sqref>L9</xm:sqref>
        </x14:dataValidation>
        <x14:dataValidation type="list" allowBlank="1" showInputMessage="1" showErrorMessage="1" xr:uid="{F122ED0D-6961-4FB1-B25A-4AC98378C007}">
          <x14:formula1>
            <xm:f>【参考】数式用!$F$4:$H$4</xm:f>
          </x14:formula1>
          <xm:sqref>G9</xm:sqref>
        </x14:dataValidation>
        <x14:dataValidation type="list" allowBlank="1" showInputMessage="1" showErrorMessage="1" xr:uid="{5E58F6FB-6837-4D67-AE5C-69090E859FE7}">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1EED-51D8-4018-A16D-22336495ECD7}">
  <sheetPr codeName="Sheet12">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2331</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D3DB0FD-DFD0-4F28-9D90-A62F3A8DB771}">
      <formula1>0</formula1>
    </dataValidation>
    <dataValidation type="list" allowBlank="1" showInputMessage="1" showErrorMessage="1" sqref="AL41:AP41" xr:uid="{8D5D7109-A3DB-45A4-B00F-9EC4EFE16FA7}">
      <formula1>INDIRECT(BF1)</formula1>
    </dataValidation>
    <dataValidation type="list" allowBlank="1" showInputMessage="1" showErrorMessage="1" sqref="AD41:AH41" xr:uid="{02237E75-22F1-42C3-B2B1-1E4B379E338A}">
      <formula1>INDIRECT(BF1)</formula1>
    </dataValidation>
    <dataValidation type="textLength" operator="equal" allowBlank="1" showInputMessage="1" showErrorMessage="1" error="10桁の介護保険事業所番号を入力してください。_x000a_（桁数が異なるとエラーになります）" sqref="B5:F5" xr:uid="{95418043-FC18-4321-9AD7-3089E4F3765D}">
      <formula1>10</formula1>
    </dataValidation>
    <dataValidation type="list" allowBlank="1" showInputMessage="1" showErrorMessage="1" sqref="K15:K16 D15:D16" xr:uid="{ABC24DC7-8499-4951-ACA8-EBDCC0A62FFE}">
      <formula1>"6,7"</formula1>
    </dataValidation>
    <dataValidation type="list" allowBlank="1" showInputMessage="1" showErrorMessage="1" sqref="M15:M16" xr:uid="{78EB4302-B4C6-4729-AD7C-92D8290D1A2E}">
      <formula1>"1,2,3,6,7,8,9,10,11,12"</formula1>
    </dataValidation>
    <dataValidation type="list" allowBlank="1" showInputMessage="1" showErrorMessage="1" sqref="M5:O5" xr:uid="{F720C6CC-B863-4A30-844F-250814F10B93}">
      <formula1>INDIRECT(J5)</formula1>
    </dataValidation>
    <dataValidation type="list" allowBlank="1" showInputMessage="1" showErrorMessage="1" sqref="Y5:AD5" xr:uid="{A949FF44-2ED1-4E21-9498-91EB4FD89969}">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5B6F41-AB89-4986-A9D9-C02F5814B40D}">
          <x14:formula1>
            <xm:f>【参考】数式用!$B$4:$E$4</xm:f>
          </x14:formula1>
          <xm:sqref>B9:F9</xm:sqref>
        </x14:dataValidation>
        <x14:dataValidation type="list" allowBlank="1" showInputMessage="1" showErrorMessage="1" xr:uid="{9450D7FC-FF22-4C55-8535-1D92A96C68B9}">
          <x14:formula1>
            <xm:f>【参考】数式用!$F$4:$H$4</xm:f>
          </x14:formula1>
          <xm:sqref>G9</xm:sqref>
        </x14:dataValidation>
        <x14:dataValidation type="list" allowBlank="1" showInputMessage="1" showErrorMessage="1" xr:uid="{01D5881F-66A4-4798-8EB6-F3EACEABFE3A}">
          <x14:formula1>
            <xm:f>【参考】数式用!$I$4:$J$4</xm:f>
          </x14:formula1>
          <xm:sqref>L9</xm:sqref>
        </x14:dataValidation>
        <x14:dataValidation type="list" allowBlank="1" showInputMessage="1" showErrorMessage="1" xr:uid="{E097A9B1-496A-4464-BAA8-15C3AD78CF8F}">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朱花(taga-ayaka.j16)</cp:lastModifiedBy>
  <cp:lastPrinted>2024-03-18T06:59:04Z</cp:lastPrinted>
  <dcterms:created xsi:type="dcterms:W3CDTF">2015-06-05T18:19:34Z</dcterms:created>
  <dcterms:modified xsi:type="dcterms:W3CDTF">2024-03-26T03:21:51Z</dcterms:modified>
</cp:coreProperties>
</file>