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mc:AlternateContent xmlns:mc="http://schemas.openxmlformats.org/markup-compatibility/2006">
    <mc:Choice Requires="x15">
      <x15ac:absPath xmlns:x15ac="http://schemas.microsoft.com/office/spreadsheetml/2010/11/ac" url="\\oinfsv01\Redirect$\RedirectData\007310\Downloads\"/>
    </mc:Choice>
  </mc:AlternateContent>
  <bookViews>
    <workbookView xWindow="0" yWindow="0" windowWidth="20490" windowHeight="7680" tabRatio="703"/>
  </bookViews>
  <sheets>
    <sheet name="直結直圧式" sheetId="43" r:id="rId1"/>
    <sheet name="直結増圧式" sheetId="45" r:id="rId2"/>
    <sheet name="受水槽式" sheetId="46" r:id="rId3"/>
    <sheet name="データ(編集しないでください)" sheetId="26" r:id="rId4"/>
  </sheets>
  <definedNames>
    <definedName name="_xlnm._FilterDatabase" localSheetId="0" hidden="1">直結直圧式!$A$1:$O$36</definedName>
    <definedName name="_xlnm.Print_Area" localSheetId="2">受水槽式!$A$1:$J$34</definedName>
    <definedName name="_xlnm.Print_Area" localSheetId="1">直結増圧式!$A$1:$O$71</definedName>
    <definedName name="_xlnm.Print_Area" localSheetId="0">直結直圧式!$A$1:$O$45</definedName>
  </definedNames>
  <calcPr calcId="162913"/>
</workbook>
</file>

<file path=xl/calcChain.xml><?xml version="1.0" encoding="utf-8"?>
<calcChain xmlns="http://schemas.openxmlformats.org/spreadsheetml/2006/main">
  <c r="D49" i="45" l="1"/>
  <c r="D50" i="45"/>
  <c r="D51" i="45"/>
  <c r="D52" i="45"/>
  <c r="D53" i="45" s="1"/>
  <c r="D54" i="45" s="1"/>
  <c r="D55" i="45" s="1"/>
  <c r="D48" i="45"/>
  <c r="B49" i="45"/>
  <c r="B50" i="45" s="1"/>
  <c r="B51" i="45" s="1"/>
  <c r="B52" i="45" s="1"/>
  <c r="B53" i="45" s="1"/>
  <c r="B54" i="45" s="1"/>
  <c r="B55" i="45" s="1"/>
  <c r="B48" i="45"/>
  <c r="D6" i="45"/>
  <c r="D7" i="45" s="1"/>
  <c r="D8" i="45" s="1"/>
  <c r="D9" i="45" s="1"/>
  <c r="D10" i="45" s="1"/>
  <c r="D11" i="45" s="1"/>
  <c r="D12" i="45" s="1"/>
  <c r="D13" i="45" s="1"/>
  <c r="D14" i="45" s="1"/>
  <c r="D15" i="45" s="1"/>
  <c r="D16" i="45" s="1"/>
  <c r="D17" i="45" s="1"/>
  <c r="D18" i="45" s="1"/>
  <c r="D19" i="45" s="1"/>
  <c r="D20" i="45" s="1"/>
  <c r="D21" i="45" s="1"/>
  <c r="D22" i="45" s="1"/>
  <c r="D23" i="45" s="1"/>
  <c r="D24" i="45" s="1"/>
  <c r="D25" i="45" s="1"/>
  <c r="D26" i="45" s="1"/>
  <c r="D27" i="45" s="1"/>
  <c r="D28" i="45" s="1"/>
  <c r="D29" i="45" s="1"/>
  <c r="D30" i="45" s="1"/>
  <c r="D31" i="45" s="1"/>
  <c r="D32" i="45" s="1"/>
  <c r="B6" i="45"/>
  <c r="B7" i="45" s="1"/>
  <c r="B8" i="45" s="1"/>
  <c r="B9" i="45" s="1"/>
  <c r="B10" i="45" s="1"/>
  <c r="B11" i="45" s="1"/>
  <c r="B12" i="45" s="1"/>
  <c r="B13" i="45" s="1"/>
  <c r="B14" i="45" s="1"/>
  <c r="B15" i="45" s="1"/>
  <c r="B16" i="45" s="1"/>
  <c r="B17" i="45" s="1"/>
  <c r="B18" i="45" s="1"/>
  <c r="B19" i="45" s="1"/>
  <c r="B20" i="45" s="1"/>
  <c r="B21" i="45" s="1"/>
  <c r="B22" i="45" s="1"/>
  <c r="B23" i="45" s="1"/>
  <c r="B24" i="45" s="1"/>
  <c r="B25" i="45" s="1"/>
  <c r="B26" i="45" s="1"/>
  <c r="B27" i="45" s="1"/>
  <c r="B28" i="45" s="1"/>
  <c r="B29" i="45" s="1"/>
  <c r="B30" i="45" s="1"/>
  <c r="B31" i="45" s="1"/>
  <c r="B32" i="45" s="1"/>
  <c r="B6" i="43"/>
  <c r="B7" i="43" s="1"/>
  <c r="B8" i="43" s="1"/>
  <c r="B9" i="43" s="1"/>
  <c r="B10" i="43" s="1"/>
  <c r="B11" i="43" s="1"/>
  <c r="B12" i="43" s="1"/>
  <c r="B13" i="43" s="1"/>
  <c r="B14" i="43" s="1"/>
  <c r="B15" i="43" s="1"/>
  <c r="B16" i="43" s="1"/>
  <c r="B17" i="43" s="1"/>
  <c r="B18" i="43" s="1"/>
  <c r="B19" i="43" s="1"/>
  <c r="B20" i="43" s="1"/>
  <c r="B21" i="43" s="1"/>
  <c r="B22" i="43" s="1"/>
  <c r="B23" i="43" s="1"/>
  <c r="B24" i="43" s="1"/>
  <c r="B25" i="43" s="1"/>
  <c r="B26" i="43" s="1"/>
  <c r="B27" i="43" s="1"/>
  <c r="B28" i="43" s="1"/>
  <c r="B29" i="43" s="1"/>
  <c r="B30" i="43" s="1"/>
  <c r="B31" i="43" s="1"/>
  <c r="B32" i="43" s="1"/>
  <c r="B33" i="43" s="1"/>
  <c r="B34" i="43" s="1"/>
  <c r="D6" i="43"/>
  <c r="D7" i="43" s="1"/>
  <c r="D8" i="43" s="1"/>
  <c r="D9" i="43" s="1"/>
  <c r="D10" i="43" s="1"/>
  <c r="D11" i="43" s="1"/>
  <c r="D12" i="43" s="1"/>
  <c r="D13" i="43" s="1"/>
  <c r="D14" i="43" s="1"/>
  <c r="D15" i="43" s="1"/>
  <c r="D16" i="43" s="1"/>
  <c r="D17" i="43" s="1"/>
  <c r="D18" i="43" s="1"/>
  <c r="D19" i="43" s="1"/>
  <c r="D20" i="43" s="1"/>
  <c r="D21" i="43" s="1"/>
  <c r="D22" i="43" s="1"/>
  <c r="D23" i="43" s="1"/>
  <c r="D24" i="43" s="1"/>
  <c r="D25" i="43" s="1"/>
  <c r="D26" i="43" s="1"/>
  <c r="D27" i="43" s="1"/>
  <c r="D28" i="43" s="1"/>
  <c r="D29" i="43" s="1"/>
  <c r="D30" i="43" s="1"/>
  <c r="D31" i="43" s="1"/>
  <c r="D32" i="43" s="1"/>
  <c r="D33" i="43" s="1"/>
  <c r="D34" i="43" s="1"/>
  <c r="B6" i="46"/>
  <c r="K6" i="43" l="1"/>
  <c r="L7" i="43"/>
  <c r="H6" i="43"/>
  <c r="G6" i="46" l="1"/>
  <c r="C6" i="46"/>
  <c r="F6" i="46"/>
  <c r="F7" i="46"/>
  <c r="F8" i="46"/>
  <c r="L34" i="43"/>
  <c r="K34" i="43"/>
  <c r="H34" i="43"/>
  <c r="L33" i="43"/>
  <c r="K33" i="43"/>
  <c r="H33" i="43"/>
  <c r="L32" i="43"/>
  <c r="K32" i="43"/>
  <c r="H32" i="43"/>
  <c r="L31" i="43"/>
  <c r="K31" i="43"/>
  <c r="H31" i="43"/>
  <c r="L30" i="43"/>
  <c r="K30" i="43"/>
  <c r="H30" i="43"/>
  <c r="L29" i="43"/>
  <c r="K29" i="43"/>
  <c r="H29" i="43"/>
  <c r="L28" i="43"/>
  <c r="K28" i="43"/>
  <c r="H28" i="43"/>
  <c r="L27" i="43"/>
  <c r="K27" i="43"/>
  <c r="H27" i="43"/>
  <c r="L26" i="43"/>
  <c r="K26" i="43"/>
  <c r="H26" i="43"/>
  <c r="L25" i="43"/>
  <c r="K25" i="43"/>
  <c r="H25" i="43"/>
  <c r="L24" i="43"/>
  <c r="K24" i="43"/>
  <c r="H24" i="43"/>
  <c r="L23" i="43"/>
  <c r="K23" i="43"/>
  <c r="H23" i="43"/>
  <c r="L22" i="43"/>
  <c r="K22" i="43"/>
  <c r="H22" i="43"/>
  <c r="L21" i="43"/>
  <c r="K21" i="43"/>
  <c r="H21" i="43"/>
  <c r="L20" i="43"/>
  <c r="K20" i="43"/>
  <c r="H20" i="43"/>
  <c r="L19" i="43"/>
  <c r="K19" i="43"/>
  <c r="H19" i="43"/>
  <c r="L18" i="43"/>
  <c r="K18" i="43"/>
  <c r="H18" i="43"/>
  <c r="L17" i="43"/>
  <c r="K17" i="43"/>
  <c r="H17" i="43"/>
  <c r="L16" i="43"/>
  <c r="K16" i="43"/>
  <c r="H16" i="43"/>
  <c r="L15" i="43"/>
  <c r="K15" i="43"/>
  <c r="H15" i="43"/>
  <c r="L14" i="43"/>
  <c r="K14" i="43"/>
  <c r="H14" i="43"/>
  <c r="L13" i="43"/>
  <c r="K13" i="43"/>
  <c r="H13" i="43"/>
  <c r="L12" i="43"/>
  <c r="K12" i="43"/>
  <c r="H12" i="43"/>
  <c r="L11" i="43"/>
  <c r="K11" i="43"/>
  <c r="H11" i="43"/>
  <c r="L10" i="43"/>
  <c r="K10" i="43"/>
  <c r="H10" i="43"/>
  <c r="L9" i="43"/>
  <c r="K9" i="43"/>
  <c r="H9" i="43"/>
  <c r="L8" i="43"/>
  <c r="K8" i="43"/>
  <c r="K7" i="43"/>
  <c r="H7" i="43"/>
  <c r="H8" i="43" s="1"/>
  <c r="L6" i="43"/>
  <c r="L55" i="45"/>
  <c r="K55" i="45"/>
  <c r="H55" i="45"/>
  <c r="G55" i="45"/>
  <c r="E55" i="45"/>
  <c r="L54" i="45"/>
  <c r="K54" i="45"/>
  <c r="H54" i="45"/>
  <c r="G54" i="45"/>
  <c r="E54" i="45"/>
  <c r="L53" i="45"/>
  <c r="K53" i="45"/>
  <c r="H53" i="45"/>
  <c r="G53" i="45"/>
  <c r="E53" i="45"/>
  <c r="L52" i="45"/>
  <c r="K52" i="45"/>
  <c r="H52" i="45"/>
  <c r="G52" i="45"/>
  <c r="E52" i="45"/>
  <c r="L51" i="45"/>
  <c r="K51" i="45"/>
  <c r="H51" i="45"/>
  <c r="G51" i="45"/>
  <c r="E51" i="45"/>
  <c r="L50" i="45"/>
  <c r="K50" i="45"/>
  <c r="H50" i="45"/>
  <c r="G50" i="45"/>
  <c r="E50" i="45"/>
  <c r="L49" i="45"/>
  <c r="K49" i="45"/>
  <c r="H49" i="45"/>
  <c r="G49" i="45"/>
  <c r="E49" i="45"/>
  <c r="L48" i="45"/>
  <c r="K48" i="45"/>
  <c r="H48" i="45"/>
  <c r="G48" i="45"/>
  <c r="E48" i="45"/>
  <c r="L32" i="45"/>
  <c r="K32" i="45"/>
  <c r="H32" i="45"/>
  <c r="G32" i="45"/>
  <c r="L31" i="45"/>
  <c r="K31" i="45"/>
  <c r="H31" i="45"/>
  <c r="G31" i="45"/>
  <c r="L30" i="45"/>
  <c r="K30" i="45"/>
  <c r="H30" i="45"/>
  <c r="G30" i="45"/>
  <c r="L29" i="45"/>
  <c r="K29" i="45"/>
  <c r="H29" i="45"/>
  <c r="G29" i="45"/>
  <c r="L28" i="45"/>
  <c r="K28" i="45"/>
  <c r="H28" i="45"/>
  <c r="G28" i="45"/>
  <c r="L27" i="45"/>
  <c r="K27" i="45"/>
  <c r="H27" i="45"/>
  <c r="G27" i="45"/>
  <c r="L26" i="45"/>
  <c r="K26" i="45"/>
  <c r="H26" i="45"/>
  <c r="G26" i="45"/>
  <c r="L25" i="45"/>
  <c r="K25" i="45"/>
  <c r="H25" i="45"/>
  <c r="G25" i="45"/>
  <c r="L24" i="45"/>
  <c r="K24" i="45"/>
  <c r="H24" i="45"/>
  <c r="G24" i="45"/>
  <c r="L23" i="45"/>
  <c r="K23" i="45"/>
  <c r="H23" i="45"/>
  <c r="G23" i="45"/>
  <c r="L22" i="45"/>
  <c r="K22" i="45"/>
  <c r="H22" i="45"/>
  <c r="G22" i="45"/>
  <c r="L21" i="45"/>
  <c r="K21" i="45"/>
  <c r="H21" i="45"/>
  <c r="G21" i="45"/>
  <c r="L20" i="45"/>
  <c r="K20" i="45"/>
  <c r="H20" i="45"/>
  <c r="G20" i="45"/>
  <c r="L19" i="45"/>
  <c r="K19" i="45"/>
  <c r="H19" i="45"/>
  <c r="G19" i="45"/>
  <c r="L18" i="45"/>
  <c r="K18" i="45"/>
  <c r="H18" i="45"/>
  <c r="G18" i="45"/>
  <c r="L17" i="45"/>
  <c r="K17" i="45"/>
  <c r="H17" i="45"/>
  <c r="G17" i="45"/>
  <c r="L16" i="45"/>
  <c r="K16" i="45"/>
  <c r="H16" i="45"/>
  <c r="G16" i="45"/>
  <c r="L15" i="45"/>
  <c r="K15" i="45"/>
  <c r="H15" i="45"/>
  <c r="G15" i="45"/>
  <c r="L14" i="45"/>
  <c r="K14" i="45"/>
  <c r="H14" i="45"/>
  <c r="G14" i="45"/>
  <c r="L13" i="45"/>
  <c r="K13" i="45"/>
  <c r="H13" i="45"/>
  <c r="G13" i="45"/>
  <c r="L12" i="45"/>
  <c r="K12" i="45"/>
  <c r="H12" i="45"/>
  <c r="G12" i="45"/>
  <c r="L11" i="45"/>
  <c r="K11" i="45"/>
  <c r="H11" i="45"/>
  <c r="G11" i="45"/>
  <c r="L10" i="45"/>
  <c r="K10" i="45"/>
  <c r="H10" i="45"/>
  <c r="G10" i="45"/>
  <c r="L9" i="45"/>
  <c r="K9" i="45"/>
  <c r="H9" i="45"/>
  <c r="G9" i="45"/>
  <c r="L8" i="45"/>
  <c r="K8" i="45"/>
  <c r="H8" i="45"/>
  <c r="G8" i="45"/>
  <c r="L7" i="45"/>
  <c r="K7" i="45"/>
  <c r="H7" i="45"/>
  <c r="G7" i="45"/>
  <c r="L6" i="45"/>
  <c r="K6" i="45"/>
  <c r="H6" i="45"/>
  <c r="G24" i="46"/>
  <c r="F24" i="46"/>
  <c r="C24" i="46"/>
  <c r="B24" i="46"/>
  <c r="G23" i="46"/>
  <c r="F23" i="46"/>
  <c r="C23" i="46"/>
  <c r="B23" i="46"/>
  <c r="G22" i="46"/>
  <c r="F22" i="46"/>
  <c r="C22" i="46"/>
  <c r="B22" i="46"/>
  <c r="G21" i="46"/>
  <c r="F21" i="46"/>
  <c r="C21" i="46"/>
  <c r="B21" i="46"/>
  <c r="G20" i="46"/>
  <c r="F20" i="46"/>
  <c r="C20" i="46"/>
  <c r="B20" i="46"/>
  <c r="G19" i="46"/>
  <c r="F19" i="46"/>
  <c r="C19" i="46"/>
  <c r="B19" i="46"/>
  <c r="G18" i="46"/>
  <c r="F18" i="46"/>
  <c r="C18" i="46"/>
  <c r="B18" i="46"/>
  <c r="G17" i="46"/>
  <c r="F17" i="46"/>
  <c r="C17" i="46"/>
  <c r="B17" i="46"/>
  <c r="G16" i="46"/>
  <c r="F16" i="46"/>
  <c r="C16" i="46"/>
  <c r="B16" i="46"/>
  <c r="G15" i="46"/>
  <c r="F15" i="46"/>
  <c r="C15" i="46"/>
  <c r="B15" i="46"/>
  <c r="G14" i="46"/>
  <c r="F14" i="46"/>
  <c r="C14" i="46"/>
  <c r="B14" i="46"/>
  <c r="G13" i="46"/>
  <c r="F13" i="46"/>
  <c r="C13" i="46"/>
  <c r="B13" i="46"/>
  <c r="G12" i="46"/>
  <c r="F12" i="46"/>
  <c r="C12" i="46"/>
  <c r="B12" i="46"/>
  <c r="G11" i="46"/>
  <c r="F11" i="46"/>
  <c r="C11" i="46"/>
  <c r="B11" i="46"/>
  <c r="G10" i="46"/>
  <c r="F10" i="46"/>
  <c r="C10" i="46"/>
  <c r="B10" i="46"/>
  <c r="G9" i="46"/>
  <c r="F9" i="46"/>
  <c r="C9" i="46"/>
  <c r="B9" i="46"/>
  <c r="G8" i="46"/>
  <c r="C8" i="46"/>
  <c r="B8" i="46"/>
  <c r="G7" i="46"/>
  <c r="C7" i="46"/>
  <c r="B7" i="46"/>
  <c r="C49" i="45" l="1"/>
  <c r="I49" i="45"/>
  <c r="J49" i="45"/>
  <c r="M49" i="45"/>
  <c r="O49" i="45"/>
  <c r="C50" i="45"/>
  <c r="I50" i="45"/>
  <c r="J50" i="45"/>
  <c r="M50" i="45"/>
  <c r="O50" i="45"/>
  <c r="C51" i="45"/>
  <c r="I51" i="45"/>
  <c r="J51" i="45"/>
  <c r="M51" i="45"/>
  <c r="O51" i="45"/>
  <c r="C52" i="45"/>
  <c r="I52" i="45"/>
  <c r="J52" i="45"/>
  <c r="M52" i="45"/>
  <c r="N52" i="45" s="1"/>
  <c r="O52" i="45"/>
  <c r="C53" i="45"/>
  <c r="I53" i="45"/>
  <c r="J53" i="45"/>
  <c r="M53" i="45"/>
  <c r="O53" i="45"/>
  <c r="C54" i="45"/>
  <c r="I54" i="45"/>
  <c r="J54" i="45"/>
  <c r="O54" i="45"/>
  <c r="C55" i="45"/>
  <c r="I55" i="45"/>
  <c r="J55" i="45"/>
  <c r="M55" i="45"/>
  <c r="O55" i="45"/>
  <c r="O48" i="45"/>
  <c r="M48" i="45"/>
  <c r="N48" i="45" s="1"/>
  <c r="J48" i="45"/>
  <c r="I48" i="45"/>
  <c r="C48" i="45"/>
  <c r="C7" i="45"/>
  <c r="E7" i="45" s="1"/>
  <c r="I7" i="45"/>
  <c r="J7" i="45"/>
  <c r="M7" i="45"/>
  <c r="N7" i="45" s="1"/>
  <c r="O7" i="45"/>
  <c r="C8" i="45"/>
  <c r="E8" i="45" s="1"/>
  <c r="I8" i="45"/>
  <c r="J8" i="45"/>
  <c r="M8" i="45"/>
  <c r="O8" i="45"/>
  <c r="C9" i="45"/>
  <c r="E9" i="45" s="1"/>
  <c r="I9" i="45"/>
  <c r="J9" i="45"/>
  <c r="M9" i="45"/>
  <c r="O9" i="45"/>
  <c r="C10" i="45"/>
  <c r="E10" i="45" s="1"/>
  <c r="I10" i="45"/>
  <c r="J10" i="45"/>
  <c r="M10" i="45"/>
  <c r="O10" i="45"/>
  <c r="C11" i="45"/>
  <c r="E11" i="45" s="1"/>
  <c r="I11" i="45"/>
  <c r="J11" i="45"/>
  <c r="M11" i="45"/>
  <c r="N11" i="45" s="1"/>
  <c r="O11" i="45"/>
  <c r="C12" i="45"/>
  <c r="E12" i="45" s="1"/>
  <c r="I12" i="45"/>
  <c r="J12" i="45"/>
  <c r="M12" i="45"/>
  <c r="O12" i="45"/>
  <c r="C13" i="45"/>
  <c r="E13" i="45" s="1"/>
  <c r="I13" i="45"/>
  <c r="J13" i="45"/>
  <c r="M13" i="45"/>
  <c r="O13" i="45"/>
  <c r="C14" i="45"/>
  <c r="E14" i="45" s="1"/>
  <c r="I14" i="45"/>
  <c r="J14" i="45"/>
  <c r="M14" i="45"/>
  <c r="O14" i="45"/>
  <c r="C15" i="45"/>
  <c r="E15" i="45" s="1"/>
  <c r="I15" i="45"/>
  <c r="J15" i="45"/>
  <c r="M15" i="45"/>
  <c r="N15" i="45" s="1"/>
  <c r="O15" i="45"/>
  <c r="C16" i="45"/>
  <c r="E16" i="45" s="1"/>
  <c r="I16" i="45"/>
  <c r="J16" i="45"/>
  <c r="M16" i="45"/>
  <c r="O16" i="45"/>
  <c r="C17" i="45"/>
  <c r="E17" i="45" s="1"/>
  <c r="I17" i="45"/>
  <c r="J17" i="45"/>
  <c r="M17" i="45"/>
  <c r="O17" i="45"/>
  <c r="C18" i="45"/>
  <c r="E18" i="45" s="1"/>
  <c r="I18" i="45"/>
  <c r="J18" i="45"/>
  <c r="M18" i="45"/>
  <c r="O18" i="45"/>
  <c r="C19" i="45"/>
  <c r="E19" i="45" s="1"/>
  <c r="I19" i="45"/>
  <c r="J19" i="45"/>
  <c r="M19" i="45"/>
  <c r="O19" i="45"/>
  <c r="C20" i="45"/>
  <c r="E20" i="45" s="1"/>
  <c r="I20" i="45"/>
  <c r="J20" i="45"/>
  <c r="M20" i="45"/>
  <c r="O20" i="45"/>
  <c r="C21" i="45"/>
  <c r="E21" i="45" s="1"/>
  <c r="I21" i="45"/>
  <c r="J21" i="45"/>
  <c r="M21" i="45"/>
  <c r="O21" i="45"/>
  <c r="C22" i="45"/>
  <c r="E22" i="45" s="1"/>
  <c r="I22" i="45"/>
  <c r="J22" i="45"/>
  <c r="M22" i="45"/>
  <c r="O22" i="45"/>
  <c r="C23" i="45"/>
  <c r="E23" i="45" s="1"/>
  <c r="I23" i="45"/>
  <c r="J23" i="45"/>
  <c r="M23" i="45"/>
  <c r="O23" i="45"/>
  <c r="C24" i="45"/>
  <c r="E24" i="45" s="1"/>
  <c r="I24" i="45"/>
  <c r="J24" i="45"/>
  <c r="M24" i="45"/>
  <c r="O24" i="45"/>
  <c r="C25" i="45"/>
  <c r="E25" i="45" s="1"/>
  <c r="I25" i="45"/>
  <c r="J25" i="45"/>
  <c r="M25" i="45"/>
  <c r="O25" i="45"/>
  <c r="C26" i="45"/>
  <c r="E26" i="45" s="1"/>
  <c r="I26" i="45"/>
  <c r="J26" i="45"/>
  <c r="M26" i="45"/>
  <c r="O26" i="45"/>
  <c r="C27" i="45"/>
  <c r="E27" i="45" s="1"/>
  <c r="I27" i="45"/>
  <c r="J27" i="45"/>
  <c r="M27" i="45"/>
  <c r="N27" i="45" s="1"/>
  <c r="O27" i="45"/>
  <c r="C28" i="45"/>
  <c r="E28" i="45" s="1"/>
  <c r="I28" i="45"/>
  <c r="J28" i="45"/>
  <c r="M28" i="45"/>
  <c r="O28" i="45"/>
  <c r="C29" i="45"/>
  <c r="E29" i="45" s="1"/>
  <c r="I29" i="45"/>
  <c r="J29" i="45"/>
  <c r="M29" i="45"/>
  <c r="O29" i="45"/>
  <c r="C30" i="45"/>
  <c r="E30" i="45" s="1"/>
  <c r="I30" i="45"/>
  <c r="J30" i="45"/>
  <c r="M30" i="45"/>
  <c r="O30" i="45"/>
  <c r="C31" i="45"/>
  <c r="E31" i="45" s="1"/>
  <c r="I31" i="45"/>
  <c r="J31" i="45"/>
  <c r="M31" i="45"/>
  <c r="O31" i="45"/>
  <c r="C32" i="45"/>
  <c r="E32" i="45" s="1"/>
  <c r="I32" i="45"/>
  <c r="J32" i="45"/>
  <c r="M32" i="45"/>
  <c r="O32" i="45"/>
  <c r="C6" i="45"/>
  <c r="C7" i="43"/>
  <c r="C9" i="43"/>
  <c r="C6" i="43"/>
  <c r="M6" i="43"/>
  <c r="M9" i="43"/>
  <c r="C10" i="43"/>
  <c r="M10" i="43"/>
  <c r="N10" i="43" s="1"/>
  <c r="O10" i="43" s="1"/>
  <c r="C11" i="43"/>
  <c r="I11" i="43"/>
  <c r="J11" i="43"/>
  <c r="M11" i="43"/>
  <c r="G5" i="43"/>
  <c r="C12" i="43"/>
  <c r="M12" i="43"/>
  <c r="C13" i="43"/>
  <c r="I13" i="43"/>
  <c r="J13" i="43"/>
  <c r="M13" i="43"/>
  <c r="C14" i="43"/>
  <c r="M14" i="43"/>
  <c r="C15" i="43"/>
  <c r="I15" i="43"/>
  <c r="J15" i="43"/>
  <c r="M15" i="43"/>
  <c r="C16" i="43"/>
  <c r="M16" i="43"/>
  <c r="C17" i="43"/>
  <c r="I17" i="43"/>
  <c r="J17" i="43"/>
  <c r="M17" i="43"/>
  <c r="C18" i="43"/>
  <c r="M18" i="43"/>
  <c r="C19" i="43"/>
  <c r="I19" i="43"/>
  <c r="J19" i="43"/>
  <c r="M19" i="43"/>
  <c r="N19" i="43" s="1"/>
  <c r="O19" i="43"/>
  <c r="C20" i="43"/>
  <c r="M20" i="43"/>
  <c r="C21" i="43"/>
  <c r="J21" i="43"/>
  <c r="M21" i="43"/>
  <c r="C22" i="43"/>
  <c r="M22" i="43"/>
  <c r="E6" i="45" l="1"/>
  <c r="G6" i="45"/>
  <c r="J6" i="45" s="1"/>
  <c r="G19" i="43"/>
  <c r="E19" i="43"/>
  <c r="G16" i="43"/>
  <c r="I16" i="43" s="1"/>
  <c r="E16" i="43"/>
  <c r="G12" i="43"/>
  <c r="I12" i="43" s="1"/>
  <c r="E12" i="43"/>
  <c r="G11" i="43"/>
  <c r="E11" i="43"/>
  <c r="G15" i="43"/>
  <c r="E15" i="43"/>
  <c r="E7" i="43"/>
  <c r="G21" i="43"/>
  <c r="I21" i="43" s="1"/>
  <c r="E21" i="43"/>
  <c r="G22" i="43"/>
  <c r="I22" i="43" s="1"/>
  <c r="E22" i="43"/>
  <c r="G18" i="43"/>
  <c r="I18" i="43" s="1"/>
  <c r="E18" i="43"/>
  <c r="G17" i="43"/>
  <c r="E17" i="43"/>
  <c r="G14" i="43"/>
  <c r="I14" i="43" s="1"/>
  <c r="E14" i="43"/>
  <c r="G13" i="43"/>
  <c r="E13" i="43"/>
  <c r="E6" i="43"/>
  <c r="G6" i="43" s="1"/>
  <c r="G20" i="43"/>
  <c r="I20" i="43" s="1"/>
  <c r="E20" i="43"/>
  <c r="E10" i="43"/>
  <c r="G10" i="43" s="1"/>
  <c r="G9" i="43"/>
  <c r="J9" i="43" s="1"/>
  <c r="E9" i="43"/>
  <c r="J22" i="43"/>
  <c r="J18" i="43"/>
  <c r="J14" i="43"/>
  <c r="J20" i="43"/>
  <c r="J16" i="43"/>
  <c r="J12" i="43"/>
  <c r="N31" i="45"/>
  <c r="N19" i="45"/>
  <c r="N53" i="45"/>
  <c r="N23" i="45"/>
  <c r="N6" i="43"/>
  <c r="O6" i="43" s="1"/>
  <c r="N11" i="43"/>
  <c r="O11" i="43" s="1"/>
  <c r="N49" i="45"/>
  <c r="N55" i="45"/>
  <c r="N50" i="45"/>
  <c r="N15" i="43"/>
  <c r="O15" i="43" s="1"/>
  <c r="M54" i="45"/>
  <c r="N54" i="45" s="1"/>
  <c r="N18" i="45"/>
  <c r="N20" i="45"/>
  <c r="N30" i="45"/>
  <c r="N28" i="45"/>
  <c r="N22" i="45"/>
  <c r="N8" i="45"/>
  <c r="N16" i="45"/>
  <c r="N12" i="45"/>
  <c r="M6" i="45"/>
  <c r="N6" i="45" s="1"/>
  <c r="O6" i="45" s="1"/>
  <c r="N14" i="45"/>
  <c r="N10" i="45"/>
  <c r="N32" i="45"/>
  <c r="N26" i="45"/>
  <c r="N24" i="45"/>
  <c r="N51" i="45"/>
  <c r="N29" i="45"/>
  <c r="N25" i="45"/>
  <c r="N21" i="45"/>
  <c r="N17" i="45"/>
  <c r="N13" i="45"/>
  <c r="N9" i="45"/>
  <c r="M8" i="43"/>
  <c r="N8" i="43" s="1"/>
  <c r="O8" i="43" s="1"/>
  <c r="C8" i="43"/>
  <c r="M7" i="43"/>
  <c r="N7" i="43" s="1"/>
  <c r="O7" i="43" s="1"/>
  <c r="N9" i="43"/>
  <c r="O9" i="43" s="1"/>
  <c r="N16" i="43"/>
  <c r="O16" i="43" s="1"/>
  <c r="N18" i="43"/>
  <c r="O18" i="43" s="1"/>
  <c r="N17" i="43"/>
  <c r="O17" i="43" s="1"/>
  <c r="N20" i="43"/>
  <c r="O20" i="43" s="1"/>
  <c r="N12" i="43"/>
  <c r="O12" i="43" s="1"/>
  <c r="N22" i="43"/>
  <c r="O22" i="43" s="1"/>
  <c r="N13" i="43"/>
  <c r="O13" i="43" s="1"/>
  <c r="N21" i="43"/>
  <c r="O21" i="43" s="1"/>
  <c r="N14" i="43"/>
  <c r="O14" i="43" s="1"/>
  <c r="C34" i="43"/>
  <c r="A46" i="45"/>
  <c r="B46" i="45"/>
  <c r="D46" i="45"/>
  <c r="B47" i="45"/>
  <c r="C47" i="45"/>
  <c r="D47" i="45"/>
  <c r="E47" i="45"/>
  <c r="H6" i="46"/>
  <c r="I6" i="46" s="1"/>
  <c r="H7" i="46"/>
  <c r="H10" i="46"/>
  <c r="I10" i="46" s="1"/>
  <c r="H11" i="46"/>
  <c r="I11" i="46" s="1"/>
  <c r="H12" i="46"/>
  <c r="H13" i="46"/>
  <c r="I13" i="46" s="1"/>
  <c r="H14" i="46"/>
  <c r="H16" i="46"/>
  <c r="I16" i="46" s="1"/>
  <c r="H17" i="46"/>
  <c r="H20" i="46"/>
  <c r="I20" i="46" s="1"/>
  <c r="H21" i="46"/>
  <c r="H22" i="46"/>
  <c r="I22" i="46" s="1"/>
  <c r="H24" i="46"/>
  <c r="H8" i="46"/>
  <c r="I8" i="46" s="1"/>
  <c r="H18" i="46"/>
  <c r="E6" i="46"/>
  <c r="E10" i="46"/>
  <c r="E12" i="46"/>
  <c r="E13" i="46"/>
  <c r="E14" i="46"/>
  <c r="E15" i="46"/>
  <c r="E16" i="46"/>
  <c r="E17" i="46"/>
  <c r="E18" i="46"/>
  <c r="E19" i="46"/>
  <c r="E20" i="46"/>
  <c r="E21" i="46"/>
  <c r="E23" i="46"/>
  <c r="E24" i="46"/>
  <c r="D11" i="46"/>
  <c r="D22" i="46"/>
  <c r="E22" i="46"/>
  <c r="J12" i="46"/>
  <c r="J13" i="46"/>
  <c r="J14" i="46"/>
  <c r="J15" i="46"/>
  <c r="J16" i="46"/>
  <c r="J17" i="46"/>
  <c r="J18" i="46"/>
  <c r="J19" i="46"/>
  <c r="J20" i="46"/>
  <c r="J21" i="46"/>
  <c r="J23" i="46"/>
  <c r="J24" i="46"/>
  <c r="H15" i="46"/>
  <c r="H19" i="46"/>
  <c r="H23" i="46"/>
  <c r="X82" i="46"/>
  <c r="X81" i="46"/>
  <c r="X80" i="46"/>
  <c r="X79" i="46"/>
  <c r="X78" i="46"/>
  <c r="X77" i="46"/>
  <c r="X76" i="46"/>
  <c r="X75" i="46"/>
  <c r="X74" i="46"/>
  <c r="X73" i="46"/>
  <c r="X72" i="46"/>
  <c r="X71" i="46"/>
  <c r="X70" i="46"/>
  <c r="X69" i="46"/>
  <c r="X68" i="46"/>
  <c r="X67" i="46"/>
  <c r="X66" i="46"/>
  <c r="X65" i="46"/>
  <c r="X64" i="46"/>
  <c r="X63" i="46"/>
  <c r="X62" i="46"/>
  <c r="X61" i="46"/>
  <c r="X60" i="46"/>
  <c r="X59" i="46"/>
  <c r="X58" i="46"/>
  <c r="Y57" i="46"/>
  <c r="X57" i="46"/>
  <c r="Y56" i="46"/>
  <c r="X56" i="46"/>
  <c r="Y55" i="46"/>
  <c r="X55" i="46"/>
  <c r="X54" i="46"/>
  <c r="X53" i="46"/>
  <c r="Y52" i="46"/>
  <c r="X52" i="46"/>
  <c r="X51" i="46"/>
  <c r="I31" i="46"/>
  <c r="D24" i="46"/>
  <c r="D23" i="46"/>
  <c r="J22" i="46"/>
  <c r="D21" i="46"/>
  <c r="D20" i="46"/>
  <c r="D19" i="46"/>
  <c r="D18" i="46"/>
  <c r="D17" i="46"/>
  <c r="D16" i="46"/>
  <c r="D15" i="46"/>
  <c r="D14" i="46"/>
  <c r="D13" i="46"/>
  <c r="D12" i="46"/>
  <c r="D10" i="46"/>
  <c r="O57" i="45"/>
  <c r="F62" i="45" s="1"/>
  <c r="G5" i="45"/>
  <c r="AD125" i="45"/>
  <c r="AD124" i="45"/>
  <c r="AD123" i="45"/>
  <c r="AD122" i="45"/>
  <c r="AD121" i="45"/>
  <c r="AD120" i="45"/>
  <c r="AD119" i="45"/>
  <c r="AD118" i="45"/>
  <c r="AD117" i="45"/>
  <c r="AD116" i="45"/>
  <c r="AD115" i="45"/>
  <c r="AD114" i="45"/>
  <c r="AD113" i="45"/>
  <c r="AD112" i="45"/>
  <c r="AD111" i="45"/>
  <c r="AD110" i="45"/>
  <c r="AD109" i="45"/>
  <c r="AD108" i="45"/>
  <c r="AD107" i="45"/>
  <c r="AD106" i="45"/>
  <c r="AD105" i="45"/>
  <c r="AE104" i="45"/>
  <c r="AD104" i="45"/>
  <c r="AE103" i="45"/>
  <c r="AD103" i="45"/>
  <c r="AE102" i="45"/>
  <c r="AD102" i="45"/>
  <c r="AD101" i="45"/>
  <c r="AE100" i="45"/>
  <c r="AD100" i="45"/>
  <c r="AE99" i="45"/>
  <c r="AD99" i="45"/>
  <c r="AE98" i="45"/>
  <c r="AD98" i="45"/>
  <c r="AD97" i="45"/>
  <c r="AD96" i="45"/>
  <c r="AE95" i="45"/>
  <c r="AD95" i="45"/>
  <c r="AD94" i="45"/>
  <c r="M23" i="43"/>
  <c r="M24" i="43"/>
  <c r="M25" i="43"/>
  <c r="M26" i="43"/>
  <c r="M27" i="43"/>
  <c r="M29" i="43"/>
  <c r="M30" i="43"/>
  <c r="M31" i="43"/>
  <c r="M32" i="43"/>
  <c r="M33" i="43"/>
  <c r="M34" i="43"/>
  <c r="J40" i="43"/>
  <c r="I34" i="43"/>
  <c r="J11" i="46"/>
  <c r="E11" i="46"/>
  <c r="M28" i="43"/>
  <c r="N28" i="43" s="1"/>
  <c r="O28" i="43" s="1"/>
  <c r="D7" i="46"/>
  <c r="E7" i="46"/>
  <c r="J7" i="46"/>
  <c r="D6" i="46"/>
  <c r="D8" i="46"/>
  <c r="E8" i="46"/>
  <c r="D9" i="46"/>
  <c r="E9" i="46"/>
  <c r="H9" i="46"/>
  <c r="I9" i="46" s="1"/>
  <c r="J9" i="46"/>
  <c r="J8" i="46"/>
  <c r="J10" i="46"/>
  <c r="I6" i="45" l="1"/>
  <c r="J10" i="43"/>
  <c r="I10" i="43"/>
  <c r="G7" i="43"/>
  <c r="J7" i="43" s="1"/>
  <c r="I6" i="43"/>
  <c r="J6" i="43"/>
  <c r="E8" i="43"/>
  <c r="G8" i="43" s="1"/>
  <c r="I8" i="43" s="1"/>
  <c r="G34" i="43"/>
  <c r="J34" i="43" s="1"/>
  <c r="E34" i="43"/>
  <c r="J6" i="46"/>
  <c r="J26" i="46" s="1"/>
  <c r="F30" i="46" s="1"/>
  <c r="B31" i="46" s="1"/>
  <c r="G31" i="46" s="1"/>
  <c r="F32" i="46" s="1"/>
  <c r="I19" i="46"/>
  <c r="I24" i="46"/>
  <c r="I15" i="46"/>
  <c r="N24" i="43"/>
  <c r="O24" i="43" s="1"/>
  <c r="I21" i="46"/>
  <c r="I12" i="46"/>
  <c r="N32" i="43"/>
  <c r="O32" i="43" s="1"/>
  <c r="N23" i="43"/>
  <c r="O23" i="43" s="1"/>
  <c r="I18" i="46"/>
  <c r="I23" i="46"/>
  <c r="I7" i="46"/>
  <c r="I9" i="43"/>
  <c r="N26" i="43"/>
  <c r="O26" i="43" s="1"/>
  <c r="N30" i="43"/>
  <c r="O30" i="43" s="1"/>
  <c r="C28" i="43"/>
  <c r="C25" i="43"/>
  <c r="C29" i="43"/>
  <c r="C33" i="43"/>
  <c r="C32" i="43"/>
  <c r="C24" i="43"/>
  <c r="C31" i="43"/>
  <c r="C27" i="43"/>
  <c r="C23" i="43"/>
  <c r="C30" i="43"/>
  <c r="C26" i="43"/>
  <c r="N33" i="43"/>
  <c r="O33" i="43" s="1"/>
  <c r="N27" i="43"/>
  <c r="O27" i="43" s="1"/>
  <c r="N31" i="43"/>
  <c r="O31" i="43" s="1"/>
  <c r="N25" i="43"/>
  <c r="O25" i="43" s="1"/>
  <c r="N29" i="43"/>
  <c r="O29" i="43" s="1"/>
  <c r="G62" i="45"/>
  <c r="I63" i="45"/>
  <c r="I14" i="46"/>
  <c r="N34" i="43"/>
  <c r="O34" i="43" s="1"/>
  <c r="I17" i="46"/>
  <c r="O34" i="45"/>
  <c r="J36" i="45" s="1"/>
  <c r="J39" i="45" s="1"/>
  <c r="G66" i="45"/>
  <c r="G69" i="45" s="1"/>
  <c r="J8" i="43" l="1"/>
  <c r="I7" i="43"/>
  <c r="G31" i="43"/>
  <c r="E31" i="43"/>
  <c r="G24" i="43"/>
  <c r="E24" i="43"/>
  <c r="G23" i="43"/>
  <c r="E23" i="43"/>
  <c r="G32" i="43"/>
  <c r="E32" i="43"/>
  <c r="G28" i="43"/>
  <c r="E28" i="43"/>
  <c r="G26" i="43"/>
  <c r="E26" i="43"/>
  <c r="G29" i="43"/>
  <c r="E29" i="43"/>
  <c r="G30" i="43"/>
  <c r="E30" i="43"/>
  <c r="G25" i="43"/>
  <c r="E25" i="43"/>
  <c r="G27" i="43"/>
  <c r="E27" i="43"/>
  <c r="G33" i="43"/>
  <c r="E33" i="43"/>
  <c r="I30" i="43"/>
  <c r="J30" i="43"/>
  <c r="I25" i="43"/>
  <c r="J25" i="43"/>
  <c r="J31" i="43"/>
  <c r="I31" i="43"/>
  <c r="I29" i="43"/>
  <c r="J29" i="43"/>
  <c r="J26" i="43"/>
  <c r="I26" i="43"/>
  <c r="I23" i="43"/>
  <c r="J23" i="43"/>
  <c r="J24" i="43"/>
  <c r="I24" i="43"/>
  <c r="I28" i="43"/>
  <c r="J28" i="43"/>
  <c r="I27" i="43"/>
  <c r="J27" i="43"/>
  <c r="J32" i="43"/>
  <c r="I32" i="43"/>
  <c r="I33" i="43"/>
  <c r="J33" i="43"/>
  <c r="H31" i="46"/>
  <c r="K39" i="45"/>
  <c r="M39" i="45"/>
  <c r="O36" i="43"/>
  <c r="G39" i="43" s="1"/>
  <c r="C40" i="43" s="1"/>
  <c r="H40" i="43" s="1"/>
  <c r="J41" i="45"/>
  <c r="I41" i="43" l="1"/>
  <c r="I40" i="43"/>
  <c r="J43" i="45"/>
</calcChain>
</file>

<file path=xl/comments1.xml><?xml version="1.0" encoding="utf-8"?>
<comments xmlns="http://schemas.openxmlformats.org/spreadsheetml/2006/main">
  <authors>
    <author>高槻市</author>
  </authors>
  <commentList>
    <comment ref="A1" authorId="0" shapeId="0">
      <text>
        <r>
          <rPr>
            <sz val="10"/>
            <color indexed="81"/>
            <rFont val="ＭＳ Ｐゴシック"/>
            <family val="3"/>
            <charset val="128"/>
          </rPr>
          <t>着色されていないセルを
入力してください。</t>
        </r>
      </text>
    </comment>
    <comment ref="F2" authorId="0" shapeId="0">
      <text>
        <r>
          <rPr>
            <sz val="10"/>
            <color indexed="81"/>
            <rFont val="ＭＳ Ｐゴシック"/>
            <family val="3"/>
            <charset val="128"/>
          </rPr>
          <t>戸建住宅や受水槽方式など、BL法や給水器具負荷単位以外の方法で流量を算出する場合、入力してください。</t>
        </r>
      </text>
    </comment>
    <comment ref="J2" authorId="0" shapeId="0">
      <text>
        <r>
          <rPr>
            <sz val="10"/>
            <color indexed="81"/>
            <rFont val="ＭＳ Ｐゴシック"/>
            <family val="3"/>
            <charset val="128"/>
          </rPr>
          <t>管内流速が2m/sec以上の場合セルの色が変わります。管内流速が2m/sec以内に収まるよう口径又は流量を設定してください。</t>
        </r>
      </text>
    </comment>
    <comment ref="B3" authorId="0" shapeId="0">
      <text>
        <r>
          <rPr>
            <sz val="10"/>
            <color indexed="81"/>
            <rFont val="ＭＳ Ｐゴシック"/>
            <family val="3"/>
            <charset val="128"/>
          </rPr>
          <t>BL法での流量算出を行う場合はこの列に入力してください。「人員」で算出する場合はプルダウンで切り替えてください。</t>
        </r>
      </text>
    </comment>
    <comment ref="D3" authorId="0" shapeId="0">
      <text>
        <r>
          <rPr>
            <sz val="10"/>
            <color indexed="81"/>
            <rFont val="ＭＳ Ｐゴシック"/>
            <family val="3"/>
            <charset val="128"/>
          </rPr>
          <t>給水器具負荷単位での流量算出を行う場合はこの列に入力してください。
「FVが多い場合」はプルダウンで切り替えてください。</t>
        </r>
      </text>
    </comment>
    <comment ref="O4" authorId="0" shapeId="0">
      <text>
        <r>
          <rPr>
            <sz val="10"/>
            <color indexed="81"/>
            <rFont val="ＭＳ Ｐゴシック"/>
            <family val="3"/>
            <charset val="128"/>
          </rPr>
          <t>残存動水圧は5.1m以上を設定してください。</t>
        </r>
      </text>
    </comment>
    <comment ref="A35" authorId="0" shapeId="0">
      <text>
        <r>
          <rPr>
            <sz val="10"/>
            <color indexed="81"/>
            <rFont val="ＭＳ Ｐゴシック"/>
            <family val="3"/>
            <charset val="128"/>
          </rPr>
          <t>全区間の立上り高さを入力してください。</t>
        </r>
      </text>
    </comment>
    <comment ref="H38" authorId="0" shapeId="0">
      <text>
        <r>
          <rPr>
            <sz val="10"/>
            <color indexed="81"/>
            <rFont val="ＭＳ Ｐゴシック"/>
            <family val="3"/>
            <charset val="128"/>
          </rPr>
          <t>水道部にて調査した設計水圧を入力してください。</t>
        </r>
      </text>
    </comment>
  </commentList>
</comments>
</file>

<file path=xl/comments2.xml><?xml version="1.0" encoding="utf-8"?>
<comments xmlns="http://schemas.openxmlformats.org/spreadsheetml/2006/main">
  <authors>
    <author>高槻市</author>
  </authors>
  <commentList>
    <comment ref="A1" authorId="0" shapeId="0">
      <text>
        <r>
          <rPr>
            <sz val="10"/>
            <color indexed="81"/>
            <rFont val="ＭＳ Ｐゴシック"/>
            <family val="3"/>
            <charset val="128"/>
          </rPr>
          <t>着色されていないセルを
入力してください。</t>
        </r>
      </text>
    </comment>
    <comment ref="F2" authorId="0" shapeId="0">
      <text>
        <r>
          <rPr>
            <sz val="10"/>
            <color indexed="81"/>
            <rFont val="ＭＳ Ｐゴシック"/>
            <family val="3"/>
            <charset val="128"/>
          </rPr>
          <t>戸建住宅や受水槽方式など、BL法や給水器具負荷単位以外の方法で流量を算出する場合、入力してください。</t>
        </r>
      </text>
    </comment>
    <comment ref="J2" authorId="0" shapeId="0">
      <text>
        <r>
          <rPr>
            <sz val="10"/>
            <color indexed="81"/>
            <rFont val="ＭＳ Ｐゴシック"/>
            <family val="3"/>
            <charset val="128"/>
          </rPr>
          <t>管内流速が2m/sec以上の場合セルの色が変わります。管内流速が2m/sec以内に収まるよう口径又は流量を設定してください。</t>
        </r>
      </text>
    </comment>
    <comment ref="B3" authorId="0" shapeId="0">
      <text>
        <r>
          <rPr>
            <sz val="10"/>
            <color indexed="81"/>
            <rFont val="ＭＳ Ｐゴシック"/>
            <family val="3"/>
            <charset val="128"/>
          </rPr>
          <t>BL法での流量算出を行う場合はこの列に入力してください。「人員」で算出する場合はプルダウンで切り替えてください。</t>
        </r>
      </text>
    </comment>
    <comment ref="D3" authorId="0" shapeId="0">
      <text>
        <r>
          <rPr>
            <sz val="10"/>
            <color indexed="81"/>
            <rFont val="ＭＳ Ｐゴシック"/>
            <family val="3"/>
            <charset val="128"/>
          </rPr>
          <t>給水器具負荷単位での流量算出を行う場合はこの列に入力してください。
「FVが多い場合」はプルダウンで切り替えてください。</t>
        </r>
      </text>
    </comment>
    <comment ref="O4" authorId="0" shapeId="0">
      <text>
        <r>
          <rPr>
            <sz val="10"/>
            <color indexed="81"/>
            <rFont val="ＭＳ Ｐゴシック"/>
            <family val="3"/>
            <charset val="128"/>
          </rPr>
          <t>残存動水圧は5.1m以上を設定してください。</t>
        </r>
      </text>
    </comment>
    <comment ref="A33" authorId="0" shapeId="0">
      <text>
        <r>
          <rPr>
            <sz val="10"/>
            <color indexed="81"/>
            <rFont val="ＭＳ Ｐゴシック"/>
            <family val="3"/>
            <charset val="128"/>
          </rPr>
          <t>増圧給水設備から末端水栓までの区間における立上り高さを入力してください。</t>
        </r>
      </text>
    </comment>
    <comment ref="A56" authorId="0" shapeId="0">
      <text>
        <r>
          <rPr>
            <sz val="10"/>
            <color indexed="81"/>
            <rFont val="ＭＳ Ｐゴシック"/>
            <family val="3"/>
            <charset val="128"/>
          </rPr>
          <t>配水管からの分岐から増圧給水設備までの区間における立上り高さを入力してください。</t>
        </r>
      </text>
    </comment>
    <comment ref="G60" authorId="0" shapeId="0">
      <text>
        <r>
          <rPr>
            <sz val="10"/>
            <color indexed="81"/>
            <rFont val="ＭＳ Ｐゴシック"/>
            <family val="3"/>
            <charset val="128"/>
          </rPr>
          <t>設置予定の減圧式逆流防止器の圧力損失を入力してください。</t>
        </r>
      </text>
    </comment>
    <comment ref="G61" authorId="0" shapeId="0">
      <text>
        <r>
          <rPr>
            <sz val="10"/>
            <color indexed="81"/>
            <rFont val="ＭＳ Ｐゴシック"/>
            <family val="3"/>
            <charset val="128"/>
          </rPr>
          <t>水道部にて調査した設計水圧を入力してください。</t>
        </r>
      </text>
    </comment>
  </commentList>
</comments>
</file>

<file path=xl/comments3.xml><?xml version="1.0" encoding="utf-8"?>
<comments xmlns="http://schemas.openxmlformats.org/spreadsheetml/2006/main">
  <authors>
    <author>高槻市</author>
  </authors>
  <commentList>
    <comment ref="A1" authorId="0" shapeId="0">
      <text>
        <r>
          <rPr>
            <sz val="10"/>
            <color indexed="81"/>
            <rFont val="ＭＳ Ｐゴシック"/>
            <family val="3"/>
            <charset val="128"/>
          </rPr>
          <t>着色されていないセルを
入力してください。</t>
        </r>
      </text>
    </comment>
    <comment ref="E2" authorId="0" shapeId="0">
      <text>
        <r>
          <rPr>
            <sz val="10"/>
            <color indexed="81"/>
            <rFont val="ＭＳ Ｐゴシック"/>
            <family val="3"/>
            <charset val="128"/>
          </rPr>
          <t>管内流速が2m/sec以上の場合セルの色が変わります。管内流速が2m/sec以内に収まるよう口径又は流量を設定してください。</t>
        </r>
      </text>
    </comment>
    <comment ref="J4" authorId="0" shapeId="0">
      <text>
        <r>
          <rPr>
            <sz val="10"/>
            <color indexed="81"/>
            <rFont val="ＭＳ Ｐゴシック"/>
            <family val="3"/>
            <charset val="128"/>
          </rPr>
          <t>設置予定である定水位弁の最低作動水圧を入力してください。</t>
        </r>
      </text>
    </comment>
    <comment ref="J25" authorId="0" shapeId="0">
      <text>
        <r>
          <rPr>
            <sz val="10"/>
            <color indexed="81"/>
            <rFont val="ＭＳ Ｐゴシック"/>
            <family val="3"/>
            <charset val="128"/>
          </rPr>
          <t>配水管の分岐から受水槽までの区間における立上り高さを入力してください。</t>
        </r>
      </text>
    </comment>
    <comment ref="G28" authorId="0" shapeId="0">
      <text>
        <r>
          <rPr>
            <sz val="10"/>
            <color indexed="81"/>
            <rFont val="ＭＳ Ｐゴシック"/>
            <family val="3"/>
            <charset val="128"/>
          </rPr>
          <t>水道部にて調査した設計水圧を入力してください。</t>
        </r>
      </text>
    </comment>
  </commentList>
</comments>
</file>

<file path=xl/sharedStrings.xml><?xml version="1.0" encoding="utf-8"?>
<sst xmlns="http://schemas.openxmlformats.org/spreadsheetml/2006/main" count="273" uniqueCount="136">
  <si>
    <t>計</t>
  </si>
  <si>
    <t>逆止付玉形弁</t>
    <rPh sb="0" eb="1">
      <t>ギャク</t>
    </rPh>
    <rPh sb="1" eb="2">
      <t>シ</t>
    </rPh>
    <rPh sb="2" eb="3">
      <t>ツキ</t>
    </rPh>
    <rPh sb="3" eb="4">
      <t>タマ</t>
    </rPh>
    <rPh sb="4" eb="5">
      <t>ガタ</t>
    </rPh>
    <rPh sb="5" eb="6">
      <t>ベン</t>
    </rPh>
    <phoneticPr fontId="2"/>
  </si>
  <si>
    <t>A点</t>
    <rPh sb="1" eb="2">
      <t>テン</t>
    </rPh>
    <phoneticPr fontId="2"/>
  </si>
  <si>
    <t>止水栓</t>
    <rPh sb="0" eb="3">
      <t>シスイセン</t>
    </rPh>
    <phoneticPr fontId="2"/>
  </si>
  <si>
    <t>メーター用逆止弁</t>
    <rPh sb="4" eb="5">
      <t>ヨウ</t>
    </rPh>
    <rPh sb="5" eb="6">
      <t>ギャク</t>
    </rPh>
    <rPh sb="6" eb="7">
      <t>シ</t>
    </rPh>
    <rPh sb="7" eb="8">
      <t>シベン</t>
    </rPh>
    <phoneticPr fontId="2"/>
  </si>
  <si>
    <t>サドル付分水栓</t>
    <rPh sb="3" eb="4">
      <t>ツキ</t>
    </rPh>
    <rPh sb="4" eb="5">
      <t>ブン</t>
    </rPh>
    <rPh sb="5" eb="6">
      <t>スイ</t>
    </rPh>
    <rPh sb="6" eb="7">
      <t>セン</t>
    </rPh>
    <phoneticPr fontId="2"/>
  </si>
  <si>
    <t>全所要水頭は、</t>
    <rPh sb="0" eb="1">
      <t>ゼン</t>
    </rPh>
    <rPh sb="1" eb="3">
      <t>ショヨウ</t>
    </rPh>
    <rPh sb="3" eb="5">
      <t>スイトウ</t>
    </rPh>
    <phoneticPr fontId="2"/>
  </si>
  <si>
    <t>損 失 水 頭 の 計 算</t>
    <phoneticPr fontId="2"/>
  </si>
  <si>
    <t>メーター</t>
    <phoneticPr fontId="2"/>
  </si>
  <si>
    <t>＝</t>
    <phoneticPr fontId="2"/>
  </si>
  <si>
    <t>区間または器具</t>
    <rPh sb="5" eb="7">
      <t>キグ</t>
    </rPh>
    <phoneticPr fontId="2"/>
  </si>
  <si>
    <t>ｍ</t>
    <phoneticPr fontId="2"/>
  </si>
  <si>
    <t>---</t>
    <phoneticPr fontId="2"/>
  </si>
  <si>
    <t>※減圧式逆流防止器の圧力損失</t>
    <rPh sb="10" eb="12">
      <t>アツリョク</t>
    </rPh>
    <rPh sb="12" eb="14">
      <t>ソンシツ</t>
    </rPh>
    <phoneticPr fontId="2"/>
  </si>
  <si>
    <t>製造業者の数値（圧力損失曲線図等）</t>
    <rPh sb="0" eb="2">
      <t>セイゾウ</t>
    </rPh>
    <rPh sb="2" eb="4">
      <t>ギョウシャ</t>
    </rPh>
    <rPh sb="5" eb="7">
      <t>スウチ</t>
    </rPh>
    <rPh sb="8" eb="10">
      <t>アツリョク</t>
    </rPh>
    <rPh sb="10" eb="12">
      <t>ソンシツ</t>
    </rPh>
    <rPh sb="12" eb="14">
      <t>キョクセン</t>
    </rPh>
    <rPh sb="14" eb="15">
      <t>ズ</t>
    </rPh>
    <rPh sb="15" eb="16">
      <t>トウ</t>
    </rPh>
    <phoneticPr fontId="2"/>
  </si>
  <si>
    <t>A ～ B</t>
    <phoneticPr fontId="2"/>
  </si>
  <si>
    <t>B ～ C</t>
    <phoneticPr fontId="2"/>
  </si>
  <si>
    <t>C ～ D</t>
    <phoneticPr fontId="2"/>
  </si>
  <si>
    <t>D ～ E</t>
    <phoneticPr fontId="2"/>
  </si>
  <si>
    <t>E ～ F</t>
    <phoneticPr fontId="2"/>
  </si>
  <si>
    <t>G ～ H</t>
    <phoneticPr fontId="2"/>
  </si>
  <si>
    <t>H ～ I</t>
    <phoneticPr fontId="2"/>
  </si>
  <si>
    <t>I ～ J</t>
    <phoneticPr fontId="2"/>
  </si>
  <si>
    <t>J ～ K</t>
    <phoneticPr fontId="2"/>
  </si>
  <si>
    <t>K ～ L</t>
    <phoneticPr fontId="2"/>
  </si>
  <si>
    <t>L ～ M</t>
    <phoneticPr fontId="2"/>
  </si>
  <si>
    <t>M ～ N</t>
    <phoneticPr fontId="2"/>
  </si>
  <si>
    <t>N ～ O</t>
    <phoneticPr fontId="2"/>
  </si>
  <si>
    <t>O ～ P</t>
    <phoneticPr fontId="2"/>
  </si>
  <si>
    <t>P ～ Q</t>
    <phoneticPr fontId="2"/>
  </si>
  <si>
    <t>Q ～ R</t>
    <phoneticPr fontId="2"/>
  </si>
  <si>
    <t>R ～ S</t>
    <phoneticPr fontId="2"/>
  </si>
  <si>
    <t>m</t>
    <phoneticPr fontId="2"/>
  </si>
  <si>
    <r>
      <t xml:space="preserve">[ </t>
    </r>
    <r>
      <rPr>
        <sz val="12"/>
        <rFont val="ＭＳ Ｐ明朝"/>
        <family val="1"/>
        <charset val="128"/>
      </rPr>
      <t>Ｐx＝</t>
    </r>
    <phoneticPr fontId="2"/>
  </si>
  <si>
    <r>
      <t xml:space="preserve">ｍ </t>
    </r>
    <r>
      <rPr>
        <b/>
        <sz val="12"/>
        <rFont val="ＭＳ Ｐ明朝"/>
        <family val="1"/>
        <charset val="128"/>
      </rPr>
      <t>]</t>
    </r>
    <phoneticPr fontId="2"/>
  </si>
  <si>
    <t>P0-(P1+P2+Px)=</t>
    <phoneticPr fontId="2"/>
  </si>
  <si>
    <t>自動復帰圧力の設定値 =PT+3.0m =</t>
    <phoneticPr fontId="2"/>
  </si>
  <si>
    <t>S ～ T</t>
    <phoneticPr fontId="2"/>
  </si>
  <si>
    <t>PT=P0-(P1+P2+5.1m)=</t>
    <phoneticPr fontId="2"/>
  </si>
  <si>
    <t>F ～ G</t>
    <phoneticPr fontId="2"/>
  </si>
  <si>
    <t>逆止弁</t>
    <rPh sb="0" eb="1">
      <t>ギャク</t>
    </rPh>
    <rPh sb="1" eb="2">
      <t>ト</t>
    </rPh>
    <rPh sb="2" eb="3">
      <t>ベン</t>
    </rPh>
    <phoneticPr fontId="2"/>
  </si>
  <si>
    <t>流量調整型逆止止水栓</t>
    <rPh sb="0" eb="2">
      <t>リュウリョウ</t>
    </rPh>
    <rPh sb="2" eb="5">
      <t>チョウセイガタ</t>
    </rPh>
    <rPh sb="5" eb="6">
      <t>ギャク</t>
    </rPh>
    <rPh sb="6" eb="7">
      <t>ドメ</t>
    </rPh>
    <rPh sb="7" eb="9">
      <t>シスイ</t>
    </rPh>
    <rPh sb="9" eb="10">
      <t>セン</t>
    </rPh>
    <phoneticPr fontId="2"/>
  </si>
  <si>
    <t>当該区域の設計水圧は、</t>
    <rPh sb="0" eb="2">
      <t>トウガイ</t>
    </rPh>
    <rPh sb="2" eb="4">
      <t>クイキ</t>
    </rPh>
    <rPh sb="5" eb="7">
      <t>セッケイ</t>
    </rPh>
    <rPh sb="7" eb="9">
      <t>スイアツ</t>
    </rPh>
    <phoneticPr fontId="2"/>
  </si>
  <si>
    <t>ボール止水栓</t>
    <rPh sb="3" eb="4">
      <t>ト</t>
    </rPh>
    <rPh sb="4" eb="5">
      <t>スイ</t>
    </rPh>
    <rPh sb="5" eb="6">
      <t>セン</t>
    </rPh>
    <phoneticPr fontId="2"/>
  </si>
  <si>
    <t>設計水圧（水頭）</t>
    <rPh sb="0" eb="2">
      <t>セッケイ</t>
    </rPh>
    <rPh sb="2" eb="4">
      <t>スイアツ</t>
    </rPh>
    <rPh sb="5" eb="7">
      <t>スイトウ</t>
    </rPh>
    <phoneticPr fontId="2"/>
  </si>
  <si>
    <t xml:space="preserve">    ∴減圧式逆流防止器は増圧装置の</t>
    <phoneticPr fontId="2"/>
  </si>
  <si>
    <t>に設置する。</t>
    <rPh sb="1" eb="3">
      <t>セッチ</t>
    </rPh>
    <phoneticPr fontId="2"/>
  </si>
  <si>
    <t>戸数による算出</t>
    <rPh sb="0" eb="2">
      <t>コスウ</t>
    </rPh>
    <rPh sb="5" eb="7">
      <t>サンシュツ</t>
    </rPh>
    <phoneticPr fontId="2"/>
  </si>
  <si>
    <t>人数による算出</t>
    <rPh sb="0" eb="2">
      <t>ニンズウ</t>
    </rPh>
    <rPh sb="5" eb="7">
      <t>サンシュツ</t>
    </rPh>
    <phoneticPr fontId="2"/>
  </si>
  <si>
    <t>給水負荷単位による算出</t>
    <rPh sb="0" eb="2">
      <t>キュウスイ</t>
    </rPh>
    <rPh sb="2" eb="4">
      <t>フカ</t>
    </rPh>
    <rPh sb="4" eb="6">
      <t>タンイ</t>
    </rPh>
    <rPh sb="9" eb="11">
      <t>サンシュツ</t>
    </rPh>
    <phoneticPr fontId="2"/>
  </si>
  <si>
    <t>10～599戸</t>
    <rPh sb="6" eb="7">
      <t>コ</t>
    </rPh>
    <phoneticPr fontId="2"/>
  </si>
  <si>
    <t>2～9戸</t>
    <rPh sb="3" eb="4">
      <t>コ</t>
    </rPh>
    <phoneticPr fontId="2"/>
  </si>
  <si>
    <t>600戸～</t>
    <rPh sb="3" eb="4">
      <t>コ</t>
    </rPh>
    <phoneticPr fontId="2"/>
  </si>
  <si>
    <t>42*N^0.33</t>
    <phoneticPr fontId="2"/>
  </si>
  <si>
    <t>19*N^0.67</t>
    <phoneticPr fontId="2"/>
  </si>
  <si>
    <t>2.8*N^0.97</t>
    <phoneticPr fontId="2"/>
  </si>
  <si>
    <t>26*N^0.36</t>
    <phoneticPr fontId="2"/>
  </si>
  <si>
    <t>31～200人</t>
    <rPh sb="6" eb="7">
      <t>ニン</t>
    </rPh>
    <phoneticPr fontId="2"/>
  </si>
  <si>
    <t>13*N^0.56</t>
    <phoneticPr fontId="2"/>
  </si>
  <si>
    <t>6.9*N^0.67</t>
    <phoneticPr fontId="2"/>
  </si>
  <si>
    <t>材料名</t>
  </si>
  <si>
    <t>青銅ソフトシール弁</t>
  </si>
  <si>
    <t>メーター</t>
  </si>
  <si>
    <t>定水位弁</t>
  </si>
  <si>
    <t>2栓目</t>
    <rPh sb="1" eb="2">
      <t>セン</t>
    </rPh>
    <rPh sb="2" eb="3">
      <t>メ</t>
    </rPh>
    <phoneticPr fontId="2"/>
  </si>
  <si>
    <t>1栓目</t>
    <rPh sb="1" eb="2">
      <t>セン</t>
    </rPh>
    <rPh sb="2" eb="3">
      <t>メ</t>
    </rPh>
    <phoneticPr fontId="2"/>
  </si>
  <si>
    <t>FVが多い</t>
    <rPh sb="3" eb="4">
      <t>オオ</t>
    </rPh>
    <phoneticPr fontId="2"/>
  </si>
  <si>
    <t>FTが多い</t>
    <rPh sb="3" eb="4">
      <t>オオ</t>
    </rPh>
    <phoneticPr fontId="2"/>
  </si>
  <si>
    <t>2栓目は34㍑/min</t>
    <rPh sb="1" eb="2">
      <t>セン</t>
    </rPh>
    <rPh sb="2" eb="3">
      <t>メ</t>
    </rPh>
    <phoneticPr fontId="2"/>
  </si>
  <si>
    <t>末端水栓のみ</t>
    <rPh sb="0" eb="2">
      <t>マッタン</t>
    </rPh>
    <rPh sb="2" eb="3">
      <t>スイ</t>
    </rPh>
    <rPh sb="3" eb="4">
      <t>セン</t>
    </rPh>
    <phoneticPr fontId="2"/>
  </si>
  <si>
    <t>ＦＴが多い場合</t>
    <rPh sb="3" eb="4">
      <t>オオ</t>
    </rPh>
    <rPh sb="5" eb="7">
      <t>バアイ</t>
    </rPh>
    <phoneticPr fontId="2"/>
  </si>
  <si>
    <t>ＦＶが多い場合</t>
    <rPh sb="3" eb="4">
      <t>オオ</t>
    </rPh>
    <rPh sb="5" eb="7">
      <t>バアイ</t>
    </rPh>
    <phoneticPr fontId="2"/>
  </si>
  <si>
    <t>GV</t>
  </si>
  <si>
    <t>資料より</t>
    <rPh sb="0" eb="1">
      <t>シ</t>
    </rPh>
    <rPh sb="1" eb="2">
      <t>リョウ</t>
    </rPh>
    <phoneticPr fontId="2"/>
  </si>
  <si>
    <t>定水位弁の最低作動水圧</t>
    <rPh sb="0" eb="2">
      <t>スイイ</t>
    </rPh>
    <rPh sb="2" eb="3">
      <t>ベン</t>
    </rPh>
    <rPh sb="4" eb="6">
      <t>サイテイ</t>
    </rPh>
    <rPh sb="6" eb="8">
      <t>サドウ</t>
    </rPh>
    <rPh sb="8" eb="10">
      <t>スイアツ</t>
    </rPh>
    <phoneticPr fontId="2"/>
  </si>
  <si>
    <t>立上り高さ</t>
    <rPh sb="0" eb="2">
      <t>タチアガ</t>
    </rPh>
    <rPh sb="3" eb="4">
      <t>タカ</t>
    </rPh>
    <phoneticPr fontId="2"/>
  </si>
  <si>
    <t>増圧装置の吐出圧力設定値</t>
    <rPh sb="0" eb="2">
      <t>ゾウアツ</t>
    </rPh>
    <rPh sb="2" eb="4">
      <t>ソウチ</t>
    </rPh>
    <rPh sb="5" eb="7">
      <t>トシュツ</t>
    </rPh>
    <rPh sb="7" eb="9">
      <t>アツリョク</t>
    </rPh>
    <rPh sb="9" eb="12">
      <t>セッテイチ</t>
    </rPh>
    <phoneticPr fontId="2"/>
  </si>
  <si>
    <r>
      <t>∴</t>
    </r>
    <r>
      <rPr>
        <sz val="12"/>
        <rFont val="ＭＳ Ｐ明朝"/>
        <family val="1"/>
        <charset val="128"/>
      </rPr>
      <t>吐出圧力設定値</t>
    </r>
    <rPh sb="1" eb="2">
      <t>ト</t>
    </rPh>
    <rPh sb="2" eb="3">
      <t>デ</t>
    </rPh>
    <rPh sb="3" eb="5">
      <t>アツリョク</t>
    </rPh>
    <rPh sb="5" eb="7">
      <t>セッテイ</t>
    </rPh>
    <rPh sb="7" eb="8">
      <t>チ</t>
    </rPh>
    <phoneticPr fontId="2"/>
  </si>
  <si>
    <t>吐出圧力設定値</t>
    <rPh sb="0" eb="1">
      <t>ハ</t>
    </rPh>
    <rPh sb="1" eb="2">
      <t>デ</t>
    </rPh>
    <rPh sb="2" eb="4">
      <t>アツリョク</t>
    </rPh>
    <rPh sb="4" eb="7">
      <t>セッテイチ</t>
    </rPh>
    <phoneticPr fontId="2"/>
  </si>
  <si>
    <t>戸数（戸）</t>
  </si>
  <si>
    <t>人数（人）</t>
  </si>
  <si>
    <t>よって</t>
    <phoneticPr fontId="2"/>
  </si>
  <si>
    <t>φ20最大</t>
    <rPh sb="3" eb="5">
      <t>サイダイ</t>
    </rPh>
    <phoneticPr fontId="2"/>
  </si>
  <si>
    <t>φ25最大</t>
    <rPh sb="3" eb="5">
      <t>サイダイ</t>
    </rPh>
    <phoneticPr fontId="2"/>
  </si>
  <si>
    <t>φ30最大</t>
    <rPh sb="3" eb="5">
      <t>サイダイ</t>
    </rPh>
    <phoneticPr fontId="2"/>
  </si>
  <si>
    <t>φ40最大</t>
    <rPh sb="3" eb="5">
      <t>サイダイ</t>
    </rPh>
    <phoneticPr fontId="2"/>
  </si>
  <si>
    <t>φ50最大</t>
    <rPh sb="3" eb="5">
      <t>サイダイ</t>
    </rPh>
    <phoneticPr fontId="2"/>
  </si>
  <si>
    <t>戸数・人員による
流量算出</t>
    <rPh sb="0" eb="2">
      <t>コスウ</t>
    </rPh>
    <rPh sb="3" eb="5">
      <t>ジンイン</t>
    </rPh>
    <rPh sb="9" eb="11">
      <t>リュウリョウ</t>
    </rPh>
    <rPh sb="11" eb="13">
      <t>サンシュツ</t>
    </rPh>
    <phoneticPr fontId="2"/>
  </si>
  <si>
    <t>MPaである。</t>
    <phoneticPr fontId="2"/>
  </si>
  <si>
    <t>MPaであるので、</t>
    <phoneticPr fontId="2"/>
  </si>
  <si>
    <t xml:space="preserve">　× </t>
    <phoneticPr fontId="2"/>
  </si>
  <si>
    <t>減圧式逆流防止器（増圧装置）一次側の圧力損失</t>
    <rPh sb="0" eb="2">
      <t>ゲンアツ</t>
    </rPh>
    <rPh sb="2" eb="3">
      <t>シキ</t>
    </rPh>
    <rPh sb="3" eb="5">
      <t>ギャクリュウ</t>
    </rPh>
    <rPh sb="5" eb="7">
      <t>ボウシ</t>
    </rPh>
    <rPh sb="7" eb="8">
      <t>キ</t>
    </rPh>
    <rPh sb="9" eb="11">
      <t>ゾウアツ</t>
    </rPh>
    <rPh sb="11" eb="13">
      <t>ソウチ</t>
    </rPh>
    <rPh sb="14" eb="16">
      <t>イチジ</t>
    </rPh>
    <rPh sb="16" eb="17">
      <t>ガワ</t>
    </rPh>
    <rPh sb="18" eb="20">
      <t>アツリョク</t>
    </rPh>
    <rPh sb="20" eb="22">
      <t>ソンシツ</t>
    </rPh>
    <phoneticPr fontId="2"/>
  </si>
  <si>
    <t>残存動水圧</t>
    <rPh sb="0" eb="2">
      <t>ザンゾン</t>
    </rPh>
    <rPh sb="2" eb="3">
      <t>ドウ</t>
    </rPh>
    <rPh sb="3" eb="5">
      <t>スイアツ</t>
    </rPh>
    <phoneticPr fontId="2"/>
  </si>
  <si>
    <t>給水用具負荷単位
による流量算出</t>
    <rPh sb="0" eb="2">
      <t>キュウスイ</t>
    </rPh>
    <rPh sb="2" eb="4">
      <t>ヨウグ</t>
    </rPh>
    <rPh sb="4" eb="6">
      <t>フカ</t>
    </rPh>
    <rPh sb="6" eb="8">
      <t>タンイ</t>
    </rPh>
    <rPh sb="12" eb="14">
      <t>リュウリョウ</t>
    </rPh>
    <rPh sb="14" eb="16">
      <t>サンシュツ</t>
    </rPh>
    <phoneticPr fontId="2"/>
  </si>
  <si>
    <t>よって</t>
    <phoneticPr fontId="2"/>
  </si>
  <si>
    <t>【許容圧力値の確認】     　</t>
    <rPh sb="1" eb="3">
      <t>キョヨウ</t>
    </rPh>
    <rPh sb="3" eb="5">
      <t>アツリョク</t>
    </rPh>
    <rPh sb="5" eb="6">
      <t>チ</t>
    </rPh>
    <rPh sb="7" eb="9">
      <t>カクニン</t>
    </rPh>
    <phoneticPr fontId="2"/>
  </si>
  <si>
    <t>立上り高さ （P1）</t>
    <rPh sb="0" eb="2">
      <t>タチアガ</t>
    </rPh>
    <rPh sb="3" eb="4">
      <t>タカ</t>
    </rPh>
    <phoneticPr fontId="2"/>
  </si>
  <si>
    <t>計（P1+P2）</t>
    <phoneticPr fontId="2"/>
  </si>
  <si>
    <t>【減圧式逆流防止器の設置位置の検討】</t>
    <rPh sb="1" eb="3">
      <t>ゲンアツ</t>
    </rPh>
    <rPh sb="3" eb="4">
      <t>シキ</t>
    </rPh>
    <rPh sb="4" eb="6">
      <t>ギャクリュウ</t>
    </rPh>
    <rPh sb="6" eb="8">
      <t>ボウシ</t>
    </rPh>
    <rPh sb="8" eb="9">
      <t>キ</t>
    </rPh>
    <rPh sb="10" eb="12">
      <t>セッチ</t>
    </rPh>
    <rPh sb="12" eb="14">
      <t>イチ</t>
    </rPh>
    <rPh sb="15" eb="17">
      <t>ケントウ</t>
    </rPh>
    <phoneticPr fontId="2"/>
  </si>
  <si>
    <r>
      <t xml:space="preserve">[ </t>
    </r>
    <r>
      <rPr>
        <sz val="12"/>
        <rFont val="ＭＳ Ｐ明朝"/>
        <family val="1"/>
        <charset val="128"/>
      </rPr>
      <t>Ｐ0＝</t>
    </r>
    <phoneticPr fontId="2"/>
  </si>
  <si>
    <r>
      <t xml:space="preserve">【増圧装置の自動停止圧力の設定値  </t>
    </r>
    <r>
      <rPr>
        <b/>
        <sz val="12"/>
        <rFont val="ＭＳ Ｐ明朝"/>
        <family val="1"/>
        <charset val="128"/>
      </rPr>
      <t xml:space="preserve">[ </t>
    </r>
    <r>
      <rPr>
        <sz val="12"/>
        <rFont val="ＭＳ Ｐ明朝"/>
        <family val="1"/>
        <charset val="128"/>
      </rPr>
      <t xml:space="preserve">PT </t>
    </r>
    <r>
      <rPr>
        <b/>
        <sz val="12"/>
        <rFont val="ＭＳ Ｐ明朝"/>
        <family val="1"/>
        <charset val="128"/>
      </rPr>
      <t>]】</t>
    </r>
    <rPh sb="1" eb="2">
      <t>ゾウ</t>
    </rPh>
    <rPh sb="2" eb="3">
      <t>アツ</t>
    </rPh>
    <rPh sb="3" eb="5">
      <t>ソウチ</t>
    </rPh>
    <rPh sb="6" eb="8">
      <t>ジドウ</t>
    </rPh>
    <rPh sb="8" eb="10">
      <t>テイシ</t>
    </rPh>
    <rPh sb="10" eb="12">
      <t>アツリョク</t>
    </rPh>
    <rPh sb="13" eb="15">
      <t>セッテイ</t>
    </rPh>
    <rPh sb="15" eb="16">
      <t>アタイ</t>
    </rPh>
    <phoneticPr fontId="2"/>
  </si>
  <si>
    <r>
      <t xml:space="preserve">【増圧装置の自動復帰圧力の設定値  </t>
    </r>
    <r>
      <rPr>
        <b/>
        <sz val="12"/>
        <rFont val="ＭＳ Ｐ明朝"/>
        <family val="1"/>
        <charset val="128"/>
      </rPr>
      <t xml:space="preserve">[ </t>
    </r>
    <r>
      <rPr>
        <sz val="12"/>
        <rFont val="ＭＳ Ｐ明朝"/>
        <family val="1"/>
        <charset val="128"/>
      </rPr>
      <t xml:space="preserve">PT＋0.03MPａ </t>
    </r>
    <r>
      <rPr>
        <b/>
        <sz val="12"/>
        <rFont val="ＭＳ Ｐ明朝"/>
        <family val="1"/>
        <charset val="128"/>
      </rPr>
      <t>]】</t>
    </r>
    <rPh sb="1" eb="2">
      <t>ゾウ</t>
    </rPh>
    <rPh sb="2" eb="3">
      <t>アツ</t>
    </rPh>
    <rPh sb="3" eb="5">
      <t>ソウチ</t>
    </rPh>
    <rPh sb="6" eb="8">
      <t>ジドウ</t>
    </rPh>
    <rPh sb="8" eb="10">
      <t>フッキ</t>
    </rPh>
    <rPh sb="10" eb="12">
      <t>アツリョク</t>
    </rPh>
    <rPh sb="13" eb="15">
      <t>セッテイ</t>
    </rPh>
    <rPh sb="15" eb="16">
      <t>アタイ</t>
    </rPh>
    <phoneticPr fontId="2"/>
  </si>
  <si>
    <t>立上り高さ（P6）</t>
    <rPh sb="0" eb="2">
      <t>タチアガ</t>
    </rPh>
    <rPh sb="3" eb="4">
      <t>タカ</t>
    </rPh>
    <phoneticPr fontId="2"/>
  </si>
  <si>
    <t>残存動水圧　（P5）</t>
    <rPh sb="0" eb="2">
      <t>ザンゾン</t>
    </rPh>
    <rPh sb="2" eb="3">
      <t>ドウ</t>
    </rPh>
    <rPh sb="3" eb="5">
      <t>スイアツ</t>
    </rPh>
    <phoneticPr fontId="2"/>
  </si>
  <si>
    <t>計（P7=P4+P5+P6)</t>
    <phoneticPr fontId="2"/>
  </si>
  <si>
    <t>P7=P4+P5+P6=</t>
  </si>
  <si>
    <t>P7=</t>
    <phoneticPr fontId="2"/>
  </si>
  <si>
    <t>全揚程</t>
    <rPh sb="0" eb="1">
      <t>ゼン</t>
    </rPh>
    <rPh sb="1" eb="2">
      <t>ヨウ</t>
    </rPh>
    <rPh sb="2" eb="3">
      <t>テイ</t>
    </rPh>
    <phoneticPr fontId="2"/>
  </si>
  <si>
    <t>【増圧装置の全揚程（P）】</t>
    <phoneticPr fontId="2"/>
  </si>
  <si>
    <t>【増圧装置の選定】</t>
    <rPh sb="1" eb="2">
      <t>ゾウ</t>
    </rPh>
    <rPh sb="2" eb="3">
      <t>アツ</t>
    </rPh>
    <rPh sb="3" eb="5">
      <t>ソウチ</t>
    </rPh>
    <rPh sb="6" eb="8">
      <t>センテイ</t>
    </rPh>
    <phoneticPr fontId="2"/>
  </si>
  <si>
    <t>MPa</t>
    <phoneticPr fontId="2"/>
  </si>
  <si>
    <t>であるので、</t>
  </si>
  <si>
    <t>Y型ストレーナ</t>
    <phoneticPr fontId="2"/>
  </si>
  <si>
    <t>Y型ストレーナ</t>
    <phoneticPr fontId="2"/>
  </si>
  <si>
    <t>流量
(L/min)</t>
    <rPh sb="0" eb="2">
      <t>リュウリョウ</t>
    </rPh>
    <phoneticPr fontId="2"/>
  </si>
  <si>
    <t>その他
方法に
よる流量算出</t>
    <rPh sb="2" eb="3">
      <t>タ</t>
    </rPh>
    <rPh sb="4" eb="6">
      <t>ホウホウ</t>
    </rPh>
    <rPh sb="10" eb="12">
      <t>リュウリョウ</t>
    </rPh>
    <rPh sb="12" eb="14">
      <t>サンシュツ</t>
    </rPh>
    <phoneticPr fontId="2"/>
  </si>
  <si>
    <t>流量
(L/min)</t>
    <rPh sb="0" eb="2">
      <t>リュウリョウ</t>
    </rPh>
    <phoneticPr fontId="2"/>
  </si>
  <si>
    <t>仮定
口径
(mm)</t>
    <rPh sb="0" eb="2">
      <t>カテイ</t>
    </rPh>
    <phoneticPr fontId="2"/>
  </si>
  <si>
    <t>動水
勾配
( ‰)</t>
    <rPh sb="0" eb="1">
      <t>ドウ</t>
    </rPh>
    <rPh sb="1" eb="2">
      <t>スイ</t>
    </rPh>
    <rPh sb="3" eb="5">
      <t>コウバイ</t>
    </rPh>
    <phoneticPr fontId="2"/>
  </si>
  <si>
    <t>流速
(m/sec)</t>
    <rPh sb="0" eb="2">
      <t>リュウソク</t>
    </rPh>
    <phoneticPr fontId="2"/>
  </si>
  <si>
    <t>管延長
(m)</t>
    <rPh sb="0" eb="1">
      <t>カン</t>
    </rPh>
    <rPh sb="1" eb="2">
      <t>エン</t>
    </rPh>
    <rPh sb="2" eb="3">
      <t>チョウ</t>
    </rPh>
    <phoneticPr fontId="2"/>
  </si>
  <si>
    <t>設置
個数
(個)</t>
    <rPh sb="0" eb="2">
      <t>セッチ</t>
    </rPh>
    <rPh sb="3" eb="5">
      <t>コスウ</t>
    </rPh>
    <rPh sb="7" eb="8">
      <t>コ</t>
    </rPh>
    <phoneticPr fontId="2"/>
  </si>
  <si>
    <t>１個あたり換算延長
(m)</t>
    <rPh sb="1" eb="2">
      <t>コ</t>
    </rPh>
    <rPh sb="5" eb="7">
      <t>カンザン</t>
    </rPh>
    <rPh sb="7" eb="9">
      <t>エンチョウ</t>
    </rPh>
    <phoneticPr fontId="2"/>
  </si>
  <si>
    <t>延長
(m)</t>
    <rPh sb="0" eb="2">
      <t>エンチョウ</t>
    </rPh>
    <phoneticPr fontId="2"/>
  </si>
  <si>
    <t>損失
水頭
(m)</t>
    <phoneticPr fontId="2"/>
  </si>
  <si>
    <t>---</t>
    <phoneticPr fontId="2"/>
  </si>
  <si>
    <t>ＦＴが多い場合</t>
  </si>
  <si>
    <t>プルダウンリスト</t>
    <phoneticPr fontId="2"/>
  </si>
  <si>
    <t>1戸(2栓分)</t>
    <rPh sb="1" eb="2">
      <t>コ</t>
    </rPh>
    <rPh sb="4" eb="5">
      <t>セン</t>
    </rPh>
    <rPh sb="5" eb="6">
      <t>プン</t>
    </rPh>
    <phoneticPr fontId="2"/>
  </si>
  <si>
    <t>1人(2栓分)～30人</t>
    <rPh sb="1" eb="2">
      <t>ニン</t>
    </rPh>
    <rPh sb="4" eb="5">
      <t>セン</t>
    </rPh>
    <rPh sb="5" eb="6">
      <t>プン</t>
    </rPh>
    <phoneticPr fontId="2"/>
  </si>
  <si>
    <t>201～2000人</t>
    <rPh sb="8" eb="9">
      <t>ニン</t>
    </rPh>
    <phoneticPr fontId="2"/>
  </si>
  <si>
    <t>負荷単位による流量</t>
    <rPh sb="0" eb="2">
      <t>フカ</t>
    </rPh>
    <rPh sb="2" eb="4">
      <t>タンイ</t>
    </rPh>
    <rPh sb="7" eb="9">
      <t>リュウリョウ</t>
    </rPh>
    <phoneticPr fontId="2"/>
  </si>
  <si>
    <t>器具の直管換算長</t>
    <rPh sb="0" eb="2">
      <t>キグ</t>
    </rPh>
    <rPh sb="3" eb="8">
      <t>チョッカンカンサンナガ</t>
    </rPh>
    <phoneticPr fontId="2"/>
  </si>
  <si>
    <t>流量計算式（ℓ/min）</t>
    <rPh sb="0" eb="2">
      <t>リュウリョウ</t>
    </rPh>
    <rPh sb="2" eb="5">
      <t>ケイサンシキ</t>
    </rPh>
    <phoneticPr fontId="2"/>
  </si>
  <si>
    <t>右表</t>
    <rPh sb="0" eb="1">
      <t>ミギ</t>
    </rPh>
    <rPh sb="1" eb="2">
      <t>ヒョウ</t>
    </rPh>
    <phoneticPr fontId="2"/>
  </si>
  <si>
    <t>給水器具負荷単位</t>
    <rPh sb="0" eb="8">
      <t>キュウスイキグフカタンイ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</si>
</sst>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0"/>
    <numFmt numFmtId="177" formatCode="0.00_);[Red]\(0.00\)"/>
    <numFmt numFmtId="178" formatCode="0_ "/>
    <numFmt numFmtId="179" formatCode="0.0_ "/>
    <numFmt numFmtId="180" formatCode="0.00_ "/>
    <numFmt numFmtId="181" formatCode="0.000_ "/>
    <numFmt numFmtId="182" formatCode="0_);[Red]\(0\)"/>
    <numFmt numFmtId="183" formatCode="0.0000_ "/>
  </numFmts>
  <fonts count="21" x14ac:knownFonts="1">
    <font>
      <sz val="11"/>
      <name val="ＭＳ 明朝"/>
      <family val="1"/>
      <charset val="128"/>
    </font>
    <font>
      <sz val="11"/>
      <name val="ＭＳ 明朝"/>
      <family val="1"/>
      <charset val="128"/>
    </font>
    <font>
      <sz val="6"/>
      <name val="ＭＳ 明朝"/>
      <family val="1"/>
      <charset val="128"/>
    </font>
    <font>
      <sz val="16"/>
      <name val="ＭＳ Ｐ明朝"/>
      <family val="1"/>
      <charset val="128"/>
    </font>
    <font>
      <sz val="11"/>
      <name val="ＭＳ Ｐ明朝"/>
      <family val="1"/>
      <charset val="128"/>
    </font>
    <font>
      <sz val="16"/>
      <color indexed="12"/>
      <name val="ＭＳ Ｐ明朝"/>
      <family val="1"/>
      <charset val="128"/>
    </font>
    <font>
      <sz val="12"/>
      <name val="ＭＳ Ｐ明朝"/>
      <family val="1"/>
      <charset val="128"/>
    </font>
    <font>
      <sz val="11"/>
      <color indexed="10"/>
      <name val="ＭＳ Ｐ明朝"/>
      <family val="1"/>
      <charset val="128"/>
    </font>
    <font>
      <b/>
      <sz val="12"/>
      <name val="ＭＳ Ｐ明朝"/>
      <family val="1"/>
      <charset val="128"/>
    </font>
    <font>
      <sz val="10"/>
      <color indexed="10"/>
      <name val="ＭＳ Ｐ明朝"/>
      <family val="1"/>
      <charset val="128"/>
    </font>
    <font>
      <sz val="9"/>
      <name val="ＭＳ Ｐ明朝"/>
      <family val="1"/>
      <charset val="128"/>
    </font>
    <font>
      <sz val="9"/>
      <color indexed="10"/>
      <name val="ＭＳ Ｐ明朝"/>
      <family val="1"/>
      <charset val="128"/>
    </font>
    <font>
      <sz val="11"/>
      <name val="ＭＳ 明朝"/>
      <family val="1"/>
      <charset val="128"/>
    </font>
    <font>
      <sz val="10"/>
      <name val="ＭＳ 明朝"/>
      <family val="1"/>
      <charset val="128"/>
    </font>
    <font>
      <sz val="10"/>
      <name val="ＭＳ Ｐ明朝"/>
      <family val="1"/>
      <charset val="128"/>
    </font>
    <font>
      <sz val="10"/>
      <color indexed="8"/>
      <name val="ＭＳ Ｐ明朝"/>
      <family val="1"/>
      <charset val="128"/>
    </font>
    <font>
      <sz val="14"/>
      <name val="ＭＳ Ｐ明朝"/>
      <family val="1"/>
      <charset val="128"/>
    </font>
    <font>
      <b/>
      <sz val="14"/>
      <color indexed="10"/>
      <name val="ＭＳ Ｐ明朝"/>
      <family val="1"/>
      <charset val="128"/>
    </font>
    <font>
      <b/>
      <sz val="12"/>
      <color indexed="10"/>
      <name val="ＭＳ Ｐ明朝"/>
      <family val="1"/>
      <charset val="128"/>
    </font>
    <font>
      <b/>
      <sz val="12"/>
      <color rgb="FFFF0000"/>
      <name val="ＭＳ Ｐ明朝"/>
      <family val="1"/>
      <charset val="128"/>
    </font>
    <font>
      <sz val="10"/>
      <color indexed="81"/>
      <name val="ＭＳ Ｐゴシック"/>
      <family val="3"/>
      <charset val="128"/>
    </font>
  </fonts>
  <fills count="10">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7"/>
        <bgColor indexed="64"/>
      </patternFill>
    </fill>
    <fill>
      <patternFill patternType="solid">
        <fgColor rgb="FFFFFF00"/>
        <bgColor indexed="64"/>
      </patternFill>
    </fill>
    <fill>
      <patternFill patternType="solid">
        <fgColor rgb="FFFF0000"/>
        <bgColor indexed="64"/>
      </patternFill>
    </fill>
    <fill>
      <patternFill patternType="solid">
        <fgColor rgb="FFCCFFFF"/>
        <bgColor indexed="64"/>
      </patternFill>
    </fill>
    <fill>
      <patternFill patternType="solid">
        <fgColor theme="0" tint="-0.14999847407452621"/>
        <bgColor indexed="64"/>
      </patternFill>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s>
  <cellStyleXfs count="3">
    <xf numFmtId="0" fontId="0" fillId="0" borderId="0"/>
    <xf numFmtId="38" fontId="1" fillId="0" borderId="0" applyFont="0" applyFill="0" applyBorder="0" applyAlignment="0" applyProtection="0"/>
    <xf numFmtId="38" fontId="12" fillId="0" borderId="0" applyFont="0" applyFill="0" applyBorder="0" applyAlignment="0" applyProtection="0"/>
  </cellStyleXfs>
  <cellXfs count="211">
    <xf numFmtId="0" fontId="0" fillId="0" borderId="0" xfId="0"/>
    <xf numFmtId="0" fontId="13" fillId="0" borderId="0" xfId="0" applyFont="1"/>
    <xf numFmtId="0" fontId="13" fillId="2" borderId="1" xfId="0" applyFont="1" applyFill="1" applyBorder="1" applyAlignment="1">
      <alignment horizontal="center"/>
    </xf>
    <xf numFmtId="0" fontId="13" fillId="2" borderId="2" xfId="0" applyFont="1" applyFill="1" applyBorder="1" applyAlignment="1">
      <alignment horizontal="center"/>
    </xf>
    <xf numFmtId="0" fontId="13" fillId="5" borderId="0" xfId="0" applyFont="1" applyFill="1"/>
    <xf numFmtId="0" fontId="13" fillId="0" borderId="1" xfId="0" applyFont="1" applyBorder="1"/>
    <xf numFmtId="0" fontId="13" fillId="0" borderId="1" xfId="0" applyFont="1" applyBorder="1" applyAlignment="1">
      <alignment horizontal="center"/>
    </xf>
    <xf numFmtId="0" fontId="13" fillId="0" borderId="1" xfId="0" quotePrefix="1" applyFont="1" applyBorder="1"/>
    <xf numFmtId="0" fontId="13" fillId="0" borderId="3" xfId="0" applyFont="1" applyBorder="1"/>
    <xf numFmtId="0" fontId="13" fillId="0" borderId="4" xfId="0" applyFont="1" applyBorder="1"/>
    <xf numFmtId="0" fontId="13" fillId="2" borderId="1" xfId="0" applyFont="1" applyFill="1" applyBorder="1" applyAlignment="1">
      <alignment horizontal="center" wrapText="1"/>
    </xf>
    <xf numFmtId="179" fontId="9" fillId="0" borderId="1" xfId="0" quotePrefix="1" applyNumberFormat="1" applyFont="1" applyFill="1" applyBorder="1" applyAlignment="1" applyProtection="1">
      <alignment horizontal="center" shrinkToFit="1"/>
      <protection locked="0"/>
    </xf>
    <xf numFmtId="0" fontId="9" fillId="0" borderId="1" xfId="0" applyFont="1" applyFill="1" applyBorder="1" applyAlignment="1" applyProtection="1">
      <alignment shrinkToFit="1"/>
      <protection locked="0"/>
    </xf>
    <xf numFmtId="0" fontId="14" fillId="0" borderId="1" xfId="0" quotePrefix="1" applyFont="1" applyFill="1" applyBorder="1" applyAlignment="1" applyProtection="1">
      <alignment horizontal="center" shrinkToFit="1"/>
      <protection locked="0"/>
    </xf>
    <xf numFmtId="176" fontId="9" fillId="0" borderId="1" xfId="0" applyNumberFormat="1" applyFont="1" applyFill="1" applyBorder="1" applyAlignment="1" applyProtection="1">
      <alignment shrinkToFit="1"/>
      <protection locked="0"/>
    </xf>
    <xf numFmtId="0" fontId="13" fillId="0" borderId="0" xfId="0" applyFont="1" applyAlignment="1">
      <alignment horizontal="left"/>
    </xf>
    <xf numFmtId="0" fontId="6" fillId="0" borderId="1" xfId="0" quotePrefix="1" applyNumberFormat="1" applyFont="1" applyFill="1" applyBorder="1" applyAlignment="1" applyProtection="1">
      <alignment horizontal="center" shrinkToFit="1"/>
      <protection locked="0"/>
    </xf>
    <xf numFmtId="0" fontId="4" fillId="0" borderId="0" xfId="0" applyFont="1" applyProtection="1"/>
    <xf numFmtId="0" fontId="4" fillId="0" borderId="0" xfId="0" applyFont="1" applyAlignment="1" applyProtection="1">
      <alignment horizontal="center"/>
    </xf>
    <xf numFmtId="0" fontId="3" fillId="0" borderId="0" xfId="0" applyFont="1" applyFill="1" applyAlignment="1" applyProtection="1">
      <alignment vertical="center" shrinkToFit="1"/>
      <protection locked="0"/>
    </xf>
    <xf numFmtId="2" fontId="14" fillId="0" borderId="1" xfId="0" applyNumberFormat="1" applyFont="1" applyFill="1" applyBorder="1" applyAlignment="1" applyProtection="1">
      <alignment horizontal="center" shrinkToFit="1"/>
      <protection locked="0"/>
    </xf>
    <xf numFmtId="0" fontId="5" fillId="0" borderId="0" xfId="0" applyFont="1" applyBorder="1" applyAlignment="1" applyProtection="1">
      <alignment shrinkToFit="1"/>
    </xf>
    <xf numFmtId="0" fontId="14" fillId="0" borderId="0" xfId="0" applyFont="1" applyAlignment="1" applyProtection="1">
      <alignment shrinkToFit="1"/>
    </xf>
    <xf numFmtId="0" fontId="10" fillId="0" borderId="0" xfId="0" applyFont="1" applyBorder="1" applyAlignment="1" applyProtection="1">
      <alignment vertical="top" shrinkToFit="1"/>
    </xf>
    <xf numFmtId="0" fontId="10" fillId="0" borderId="0" xfId="0" applyFont="1" applyAlignment="1" applyProtection="1">
      <alignment vertical="top" shrinkToFit="1"/>
    </xf>
    <xf numFmtId="0" fontId="14" fillId="3" borderId="1" xfId="0" quotePrefix="1" applyFont="1" applyFill="1" applyBorder="1" applyAlignment="1" applyProtection="1">
      <alignment horizontal="center" shrinkToFit="1"/>
    </xf>
    <xf numFmtId="177" fontId="15" fillId="3" borderId="1" xfId="0" quotePrefix="1" applyNumberFormat="1" applyFont="1" applyFill="1" applyBorder="1" applyAlignment="1" applyProtection="1">
      <alignment horizontal="center" shrinkToFit="1"/>
    </xf>
    <xf numFmtId="177" fontId="14" fillId="3" borderId="1" xfId="0" quotePrefix="1" applyNumberFormat="1" applyFont="1" applyFill="1" applyBorder="1" applyAlignment="1" applyProtection="1">
      <alignment horizontal="center" shrinkToFit="1"/>
    </xf>
    <xf numFmtId="0" fontId="14" fillId="3" borderId="1" xfId="0" applyNumberFormat="1" applyFont="1" applyFill="1" applyBorder="1" applyAlignment="1" applyProtection="1">
      <alignment horizontal="center" shrinkToFit="1"/>
    </xf>
    <xf numFmtId="177" fontId="15" fillId="3" borderId="1" xfId="0" applyNumberFormat="1" applyFont="1" applyFill="1" applyBorder="1" applyAlignment="1" applyProtection="1">
      <alignment shrinkToFit="1"/>
    </xf>
    <xf numFmtId="2" fontId="14" fillId="3" borderId="1" xfId="0" applyNumberFormat="1" applyFont="1" applyFill="1" applyBorder="1" applyAlignment="1" applyProtection="1">
      <alignment horizontal="right" shrinkToFit="1"/>
    </xf>
    <xf numFmtId="0" fontId="14" fillId="0" borderId="0" xfId="0" applyFont="1" applyAlignment="1" applyProtection="1"/>
    <xf numFmtId="0" fontId="13" fillId="0" borderId="0" xfId="0" applyFont="1" applyProtection="1"/>
    <xf numFmtId="180" fontId="14" fillId="3" borderId="1" xfId="0" applyNumberFormat="1" applyFont="1" applyFill="1" applyBorder="1" applyAlignment="1" applyProtection="1">
      <alignment shrinkToFit="1"/>
    </xf>
    <xf numFmtId="0" fontId="14" fillId="0" borderId="0" xfId="0" applyFont="1" applyAlignment="1" applyProtection="1">
      <alignment horizontal="center" shrinkToFit="1"/>
    </xf>
    <xf numFmtId="182" fontId="14" fillId="0" borderId="0" xfId="0" applyNumberFormat="1" applyFont="1" applyAlignment="1" applyProtection="1">
      <alignment horizontal="center" shrinkToFit="1"/>
    </xf>
    <xf numFmtId="177" fontId="14" fillId="0" borderId="0" xfId="0" applyNumberFormat="1" applyFont="1" applyAlignment="1" applyProtection="1">
      <alignment shrinkToFit="1"/>
    </xf>
    <xf numFmtId="0" fontId="14" fillId="0" borderId="0" xfId="0" applyFont="1" applyFill="1" applyAlignment="1" applyProtection="1">
      <alignment horizontal="center" shrinkToFit="1"/>
    </xf>
    <xf numFmtId="182" fontId="14" fillId="0" borderId="0" xfId="0" applyNumberFormat="1" applyFont="1" applyFill="1" applyAlignment="1" applyProtection="1">
      <alignment horizontal="center" shrinkToFit="1"/>
    </xf>
    <xf numFmtId="0" fontId="14" fillId="0" borderId="0" xfId="0" applyFont="1" applyAlignment="1" applyProtection="1">
      <alignment vertical="center" shrinkToFit="1"/>
    </xf>
    <xf numFmtId="182" fontId="14" fillId="0" borderId="0" xfId="0" applyNumberFormat="1" applyFont="1" applyFill="1" applyAlignment="1" applyProtection="1">
      <alignment vertical="center" shrinkToFit="1"/>
    </xf>
    <xf numFmtId="0" fontId="3" fillId="0" borderId="0" xfId="0" applyFont="1" applyAlignment="1" applyProtection="1">
      <alignment vertical="center" shrinkToFit="1"/>
    </xf>
    <xf numFmtId="180" fontId="3" fillId="0" borderId="0" xfId="0" applyNumberFormat="1" applyFont="1" applyAlignment="1" applyProtection="1">
      <alignment vertical="center" shrinkToFit="1"/>
    </xf>
    <xf numFmtId="0" fontId="14" fillId="0" borderId="0" xfId="0" applyNumberFormat="1" applyFont="1" applyFill="1" applyAlignment="1" applyProtection="1">
      <alignment vertical="center" shrinkToFit="1"/>
    </xf>
    <xf numFmtId="177" fontId="14" fillId="0" borderId="0" xfId="0" applyNumberFormat="1" applyFont="1" applyFill="1" applyAlignment="1" applyProtection="1">
      <alignment vertical="center" shrinkToFit="1"/>
    </xf>
    <xf numFmtId="0" fontId="14" fillId="0" borderId="0" xfId="0" applyFont="1" applyFill="1" applyAlignment="1" applyProtection="1">
      <alignment vertical="center" shrinkToFit="1"/>
    </xf>
    <xf numFmtId="0" fontId="3" fillId="7" borderId="0" xfId="0" applyNumberFormat="1" applyFont="1" applyFill="1" applyAlignment="1" applyProtection="1">
      <alignment horizontal="center" vertical="center" shrinkToFit="1"/>
    </xf>
    <xf numFmtId="180" fontId="3" fillId="7" borderId="0" xfId="0" applyNumberFormat="1" applyFont="1" applyFill="1" applyAlignment="1" applyProtection="1">
      <alignment vertical="center" shrinkToFit="1"/>
    </xf>
    <xf numFmtId="0" fontId="3" fillId="7" borderId="0" xfId="0" applyNumberFormat="1" applyFont="1" applyFill="1" applyAlignment="1" applyProtection="1">
      <alignment vertical="center" shrinkToFit="1"/>
    </xf>
    <xf numFmtId="0" fontId="3" fillId="0" borderId="0" xfId="0" applyNumberFormat="1" applyFont="1" applyFill="1" applyAlignment="1" applyProtection="1">
      <alignment vertical="center" shrinkToFit="1"/>
    </xf>
    <xf numFmtId="0" fontId="3" fillId="0" borderId="0" xfId="0" applyNumberFormat="1" applyFont="1" applyFill="1" applyAlignment="1" applyProtection="1">
      <alignment horizontal="center" shrinkToFit="1"/>
    </xf>
    <xf numFmtId="0" fontId="3" fillId="7" borderId="0" xfId="0" applyNumberFormat="1" applyFont="1" applyFill="1" applyAlignment="1" applyProtection="1">
      <alignment horizontal="right" vertical="center" shrinkToFit="1"/>
    </xf>
    <xf numFmtId="0" fontId="3" fillId="7" borderId="0" xfId="0" applyNumberFormat="1" applyFont="1" applyFill="1" applyAlignment="1" applyProtection="1">
      <alignment horizontal="center" shrinkToFit="1"/>
    </xf>
    <xf numFmtId="0" fontId="14" fillId="7" borderId="0" xfId="0" applyFont="1" applyFill="1" applyAlignment="1" applyProtection="1">
      <alignment vertical="center" shrinkToFit="1"/>
    </xf>
    <xf numFmtId="0" fontId="3" fillId="7" borderId="0" xfId="0" applyNumberFormat="1" applyFont="1" applyFill="1" applyAlignment="1" applyProtection="1">
      <alignment vertical="center"/>
    </xf>
    <xf numFmtId="0" fontId="14" fillId="7" borderId="0" xfId="0" applyNumberFormat="1" applyFont="1" applyFill="1" applyAlignment="1" applyProtection="1">
      <alignment horizontal="center" shrinkToFit="1"/>
    </xf>
    <xf numFmtId="182" fontId="14" fillId="0" borderId="0" xfId="0" applyNumberFormat="1" applyFont="1" applyAlignment="1" applyProtection="1">
      <alignment shrinkToFit="1"/>
    </xf>
    <xf numFmtId="0" fontId="10" fillId="0" borderId="0" xfId="0" applyFont="1" applyBorder="1" applyAlignment="1" applyProtection="1">
      <alignment vertical="top" wrapText="1" shrinkToFit="1"/>
    </xf>
    <xf numFmtId="0" fontId="10" fillId="0" borderId="0" xfId="0" applyFont="1" applyAlignment="1" applyProtection="1">
      <alignment vertical="top" wrapText="1" shrinkToFit="1"/>
    </xf>
    <xf numFmtId="0" fontId="14" fillId="7" borderId="1" xfId="0" quotePrefix="1" applyFont="1" applyFill="1" applyBorder="1" applyAlignment="1" applyProtection="1">
      <alignment horizontal="center" shrinkToFit="1"/>
    </xf>
    <xf numFmtId="0" fontId="14" fillId="0" borderId="0" xfId="0" applyFont="1" applyFill="1" applyBorder="1" applyAlignment="1" applyProtection="1">
      <alignment horizontal="center" shrinkToFit="1"/>
    </xf>
    <xf numFmtId="182" fontId="14" fillId="0" borderId="0" xfId="0" applyNumberFormat="1" applyFont="1" applyBorder="1" applyAlignment="1" applyProtection="1">
      <alignment horizontal="center" shrinkToFit="1"/>
    </xf>
    <xf numFmtId="0" fontId="14" fillId="0" borderId="0" xfId="0" applyFont="1" applyBorder="1" applyAlignment="1" applyProtection="1">
      <alignment horizontal="center" shrinkToFit="1"/>
    </xf>
    <xf numFmtId="0" fontId="8" fillId="7" borderId="0" xfId="0" applyFont="1" applyFill="1" applyProtection="1"/>
    <xf numFmtId="0" fontId="6" fillId="7" borderId="0" xfId="0" applyFont="1" applyFill="1" applyProtection="1"/>
    <xf numFmtId="0" fontId="6" fillId="7" borderId="0" xfId="0" applyFont="1" applyFill="1" applyAlignment="1" applyProtection="1">
      <alignment shrinkToFit="1"/>
    </xf>
    <xf numFmtId="0" fontId="6" fillId="7" borderId="5" xfId="0" applyNumberFormat="1" applyFont="1" applyFill="1" applyBorder="1" applyAlignment="1" applyProtection="1">
      <alignment horizontal="center"/>
    </xf>
    <xf numFmtId="177" fontId="6" fillId="7" borderId="0" xfId="0" applyNumberFormat="1" applyFont="1" applyFill="1" applyAlignment="1" applyProtection="1"/>
    <xf numFmtId="0" fontId="6" fillId="7" borderId="0" xfId="0" applyFont="1" applyFill="1" applyAlignment="1" applyProtection="1">
      <alignment horizontal="left"/>
    </xf>
    <xf numFmtId="0" fontId="6" fillId="0" borderId="0" xfId="0" applyFont="1" applyAlignment="1" applyProtection="1">
      <alignment horizontal="left"/>
    </xf>
    <xf numFmtId="181" fontId="6" fillId="0" borderId="0" xfId="0" applyNumberFormat="1" applyFont="1" applyAlignment="1" applyProtection="1">
      <alignment horizontal="center"/>
    </xf>
    <xf numFmtId="0" fontId="6" fillId="0" borderId="0" xfId="0" applyFont="1" applyAlignment="1" applyProtection="1">
      <alignment horizontal="center"/>
    </xf>
    <xf numFmtId="0" fontId="6" fillId="0" borderId="0" xfId="0" applyFont="1" applyProtection="1"/>
    <xf numFmtId="180" fontId="6" fillId="0" borderId="0" xfId="0" applyNumberFormat="1" applyFont="1" applyProtection="1"/>
    <xf numFmtId="0" fontId="6" fillId="0" borderId="0" xfId="0" applyFont="1" applyBorder="1" applyAlignment="1" applyProtection="1">
      <alignment horizontal="left"/>
    </xf>
    <xf numFmtId="181" fontId="6" fillId="0" borderId="0" xfId="0" applyNumberFormat="1" applyFont="1" applyBorder="1" applyAlignment="1" applyProtection="1">
      <alignment horizontal="center"/>
    </xf>
    <xf numFmtId="179" fontId="6" fillId="0" borderId="0" xfId="0" applyNumberFormat="1" applyFont="1" applyBorder="1" applyAlignment="1" applyProtection="1">
      <alignment horizontal="center"/>
    </xf>
    <xf numFmtId="0" fontId="6" fillId="0" borderId="0" xfId="0" applyFont="1" applyBorder="1" applyAlignment="1" applyProtection="1"/>
    <xf numFmtId="0" fontId="6" fillId="7" borderId="0" xfId="0" applyFont="1" applyFill="1" applyAlignment="1" applyProtection="1">
      <alignment horizontal="left" shrinkToFit="1"/>
    </xf>
    <xf numFmtId="0" fontId="6" fillId="7" borderId="0" xfId="0" applyNumberFormat="1" applyFont="1" applyFill="1" applyBorder="1" applyAlignment="1" applyProtection="1">
      <alignment horizontal="center"/>
    </xf>
    <xf numFmtId="0" fontId="14" fillId="7" borderId="0" xfId="0" applyFont="1" applyFill="1" applyAlignment="1" applyProtection="1">
      <alignment shrinkToFit="1"/>
    </xf>
    <xf numFmtId="177" fontId="14" fillId="7" borderId="0" xfId="0" applyNumberFormat="1" applyFont="1" applyFill="1" applyAlignment="1" applyProtection="1">
      <alignment vertical="center" shrinkToFit="1"/>
    </xf>
    <xf numFmtId="180" fontId="6" fillId="0" borderId="0" xfId="0" applyNumberFormat="1" applyFont="1" applyBorder="1" applyAlignment="1" applyProtection="1">
      <alignment horizontal="center"/>
    </xf>
    <xf numFmtId="0" fontId="6" fillId="0" borderId="0" xfId="0" applyFont="1" applyAlignment="1" applyProtection="1"/>
    <xf numFmtId="180" fontId="6" fillId="7" borderId="0" xfId="0" applyNumberFormat="1" applyFont="1" applyFill="1" applyProtection="1"/>
    <xf numFmtId="181" fontId="6" fillId="7" borderId="0" xfId="0" applyNumberFormat="1" applyFont="1" applyFill="1" applyAlignment="1" applyProtection="1">
      <alignment horizontal="center"/>
    </xf>
    <xf numFmtId="180" fontId="6" fillId="7" borderId="5" xfId="0" applyNumberFormat="1" applyFont="1" applyFill="1" applyBorder="1" applyAlignment="1" applyProtection="1">
      <alignment horizontal="center"/>
    </xf>
    <xf numFmtId="179" fontId="6" fillId="7" borderId="5" xfId="0" applyNumberFormat="1" applyFont="1" applyFill="1" applyBorder="1" applyAlignment="1" applyProtection="1">
      <alignment horizontal="center"/>
    </xf>
    <xf numFmtId="0" fontId="6" fillId="7" borderId="0" xfId="0" applyFont="1" applyFill="1" applyAlignment="1" applyProtection="1"/>
    <xf numFmtId="181" fontId="6" fillId="7" borderId="0" xfId="0" applyNumberFormat="1" applyFont="1" applyFill="1" applyProtection="1"/>
    <xf numFmtId="0" fontId="6" fillId="7" borderId="0" xfId="0" applyFont="1" applyFill="1" applyAlignment="1" applyProtection="1">
      <alignment horizontal="center"/>
    </xf>
    <xf numFmtId="0" fontId="6" fillId="7" borderId="0" xfId="0" applyFont="1" applyFill="1" applyAlignment="1" applyProtection="1">
      <alignment vertical="center" shrinkToFit="1"/>
    </xf>
    <xf numFmtId="178" fontId="6" fillId="7" borderId="5" xfId="0" applyNumberFormat="1" applyFont="1" applyFill="1" applyBorder="1" applyAlignment="1" applyProtection="1">
      <alignment horizontal="center"/>
    </xf>
    <xf numFmtId="181" fontId="14" fillId="7" borderId="0" xfId="0" applyNumberFormat="1" applyFont="1" applyFill="1" applyAlignment="1" applyProtection="1">
      <alignment vertical="center" shrinkToFit="1"/>
    </xf>
    <xf numFmtId="182" fontId="14" fillId="7" borderId="0" xfId="0" applyNumberFormat="1" applyFont="1" applyFill="1" applyAlignment="1" applyProtection="1">
      <alignment vertical="center" shrinkToFit="1"/>
    </xf>
    <xf numFmtId="181" fontId="3" fillId="0" borderId="0" xfId="0" applyNumberFormat="1" applyFont="1" applyFill="1" applyAlignment="1" applyProtection="1">
      <alignment vertical="center" shrinkToFit="1"/>
    </xf>
    <xf numFmtId="0" fontId="14" fillId="0" borderId="0" xfId="0" applyFont="1" applyBorder="1" applyAlignment="1" applyProtection="1">
      <alignment shrinkToFit="1"/>
    </xf>
    <xf numFmtId="0" fontId="10" fillId="0" borderId="0" xfId="0" applyFont="1" applyBorder="1" applyAlignment="1" applyProtection="1">
      <alignment wrapText="1" shrinkToFit="1"/>
    </xf>
    <xf numFmtId="0" fontId="10" fillId="0" borderId="0" xfId="0" applyFont="1" applyAlignment="1" applyProtection="1">
      <alignment wrapText="1" shrinkToFit="1"/>
    </xf>
    <xf numFmtId="2" fontId="14" fillId="3" borderId="1" xfId="0" applyNumberFormat="1" applyFont="1" applyFill="1" applyBorder="1" applyAlignment="1" applyProtection="1">
      <alignment horizontal="center" shrinkToFit="1"/>
    </xf>
    <xf numFmtId="177" fontId="6" fillId="7" borderId="0" xfId="0" applyNumberFormat="1" applyFont="1" applyFill="1" applyAlignment="1" applyProtection="1">
      <alignment horizontal="center"/>
    </xf>
    <xf numFmtId="182" fontId="14" fillId="7" borderId="0" xfId="0" applyNumberFormat="1" applyFont="1" applyFill="1" applyAlignment="1" applyProtection="1">
      <alignment horizontal="center" shrinkToFit="1"/>
    </xf>
    <xf numFmtId="0" fontId="14" fillId="7" borderId="0" xfId="0" applyFont="1" applyFill="1" applyAlignment="1" applyProtection="1">
      <alignment horizontal="center" shrinkToFit="1"/>
    </xf>
    <xf numFmtId="0" fontId="8" fillId="7" borderId="0" xfId="0" applyFont="1" applyFill="1" applyAlignment="1" applyProtection="1">
      <alignment horizontal="right"/>
    </xf>
    <xf numFmtId="0" fontId="4" fillId="7" borderId="0" xfId="0" applyFont="1" applyFill="1" applyProtection="1"/>
    <xf numFmtId="177" fontId="14" fillId="7" borderId="0" xfId="0" applyNumberFormat="1" applyFont="1" applyFill="1" applyAlignment="1" applyProtection="1">
      <alignment shrinkToFit="1"/>
    </xf>
    <xf numFmtId="0" fontId="5" fillId="0" borderId="6" xfId="0" applyNumberFormat="1" applyFont="1" applyBorder="1" applyAlignment="1" applyProtection="1">
      <alignment shrinkToFit="1"/>
    </xf>
    <xf numFmtId="0" fontId="14" fillId="0" borderId="0" xfId="0" applyNumberFormat="1" applyFont="1" applyAlignment="1" applyProtection="1">
      <alignment shrinkToFit="1"/>
    </xf>
    <xf numFmtId="0" fontId="10" fillId="0" borderId="0" xfId="0" applyNumberFormat="1" applyFont="1" applyAlignment="1" applyProtection="1">
      <alignment vertical="top" wrapText="1" shrinkToFit="1"/>
    </xf>
    <xf numFmtId="0" fontId="14" fillId="8" borderId="1" xfId="0" applyNumberFormat="1" applyFont="1" applyFill="1" applyBorder="1" applyAlignment="1" applyProtection="1">
      <alignment horizontal="center" vertical="center" wrapText="1" shrinkToFit="1"/>
    </xf>
    <xf numFmtId="0" fontId="14" fillId="0" borderId="0" xfId="0" applyNumberFormat="1" applyFont="1" applyAlignment="1" applyProtection="1"/>
    <xf numFmtId="0" fontId="14" fillId="0" borderId="0" xfId="0" applyNumberFormat="1" applyFont="1" applyFill="1" applyAlignment="1" applyProtection="1">
      <alignment shrinkToFit="1"/>
    </xf>
    <xf numFmtId="0" fontId="13" fillId="0" borderId="0" xfId="0" applyNumberFormat="1" applyFont="1" applyProtection="1"/>
    <xf numFmtId="0" fontId="6" fillId="4" borderId="3" xfId="0" applyNumberFormat="1" applyFont="1" applyFill="1" applyBorder="1" applyAlignment="1" applyProtection="1">
      <alignment shrinkToFit="1"/>
    </xf>
    <xf numFmtId="0" fontId="6" fillId="4" borderId="7" xfId="0" applyNumberFormat="1" applyFont="1" applyFill="1" applyBorder="1" applyAlignment="1" applyProtection="1">
      <alignment shrinkToFit="1"/>
    </xf>
    <xf numFmtId="180" fontId="6" fillId="4" borderId="7" xfId="0" applyNumberFormat="1" applyFont="1" applyFill="1" applyBorder="1" applyAlignment="1" applyProtection="1">
      <alignment shrinkToFit="1"/>
    </xf>
    <xf numFmtId="0" fontId="6" fillId="4" borderId="7" xfId="0" applyNumberFormat="1" applyFont="1" applyFill="1" applyBorder="1" applyAlignment="1" applyProtection="1">
      <alignment horizontal="center" shrinkToFit="1"/>
    </xf>
    <xf numFmtId="0" fontId="6" fillId="3" borderId="1" xfId="0" applyNumberFormat="1" applyFont="1" applyFill="1" applyBorder="1" applyAlignment="1" applyProtection="1">
      <alignment shrinkToFit="1"/>
    </xf>
    <xf numFmtId="180" fontId="14" fillId="0" borderId="0" xfId="0" applyNumberFormat="1" applyFont="1" applyAlignment="1" applyProtection="1">
      <alignment shrinkToFit="1"/>
    </xf>
    <xf numFmtId="0" fontId="14" fillId="0" borderId="0" xfId="0" applyNumberFormat="1" applyFont="1" applyFill="1" applyAlignment="1" applyProtection="1">
      <alignment horizontal="center" shrinkToFit="1"/>
    </xf>
    <xf numFmtId="0" fontId="14" fillId="0" borderId="0" xfId="0" applyNumberFormat="1" applyFont="1" applyAlignment="1" applyProtection="1">
      <alignment horizontal="center" shrinkToFit="1"/>
    </xf>
    <xf numFmtId="0" fontId="6" fillId="0" borderId="0" xfId="0" applyFont="1" applyFill="1" applyAlignment="1" applyProtection="1">
      <alignment vertical="center"/>
    </xf>
    <xf numFmtId="180" fontId="6" fillId="0" borderId="0" xfId="0" applyNumberFormat="1"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Alignment="1" applyProtection="1">
      <alignment vertical="center"/>
    </xf>
    <xf numFmtId="180" fontId="6" fillId="0" borderId="0" xfId="0" applyNumberFormat="1" applyFont="1" applyAlignment="1" applyProtection="1">
      <alignment vertical="center"/>
    </xf>
    <xf numFmtId="181" fontId="6" fillId="0" borderId="0" xfId="0" applyNumberFormat="1" applyFont="1" applyAlignment="1" applyProtection="1">
      <alignment vertical="center"/>
    </xf>
    <xf numFmtId="0" fontId="6" fillId="0" borderId="0" xfId="0" applyFont="1" applyAlignment="1" applyProtection="1">
      <alignment horizontal="right" vertical="center"/>
    </xf>
    <xf numFmtId="0" fontId="3" fillId="0" borderId="0" xfId="0" applyFont="1" applyAlignment="1" applyProtection="1">
      <alignment vertical="center"/>
    </xf>
    <xf numFmtId="183" fontId="6" fillId="0" borderId="0" xfId="0" applyNumberFormat="1" applyFont="1" applyAlignment="1" applyProtection="1">
      <alignment vertical="center"/>
    </xf>
    <xf numFmtId="2" fontId="14" fillId="9" borderId="1" xfId="0" applyNumberFormat="1" applyFont="1" applyFill="1" applyBorder="1" applyAlignment="1" applyProtection="1">
      <alignment horizontal="center" shrinkToFit="1"/>
      <protection locked="0"/>
    </xf>
    <xf numFmtId="0" fontId="6" fillId="9" borderId="0" xfId="0" applyFont="1" applyFill="1" applyProtection="1">
      <protection locked="0"/>
    </xf>
    <xf numFmtId="0" fontId="14" fillId="0" borderId="1" xfId="0" applyNumberFormat="1" applyFont="1" applyFill="1" applyBorder="1" applyAlignment="1" applyProtection="1">
      <alignment horizontal="center" vertical="center" wrapText="1" shrinkToFit="1"/>
      <protection locked="0"/>
    </xf>
    <xf numFmtId="0" fontId="14" fillId="9" borderId="1" xfId="0" applyNumberFormat="1" applyFont="1" applyFill="1" applyBorder="1" applyAlignment="1" applyProtection="1">
      <alignment horizontal="center" vertical="center" wrapText="1" shrinkToFit="1"/>
      <protection locked="0"/>
    </xf>
    <xf numFmtId="0" fontId="6" fillId="0" borderId="1" xfId="0" applyNumberFormat="1" applyFont="1" applyFill="1" applyBorder="1" applyAlignment="1" applyProtection="1">
      <alignment horizontal="center" shrinkToFit="1"/>
      <protection locked="0"/>
    </xf>
    <xf numFmtId="0" fontId="3" fillId="0" borderId="0" xfId="0" applyNumberFormat="1" applyFont="1" applyFill="1" applyAlignment="1" applyProtection="1">
      <alignment vertical="center" shrinkToFit="1"/>
      <protection locked="0"/>
    </xf>
    <xf numFmtId="0" fontId="11" fillId="0" borderId="1" xfId="0" quotePrefix="1" applyNumberFormat="1" applyFont="1" applyFill="1" applyBorder="1" applyAlignment="1" applyProtection="1">
      <alignment horizontal="center" wrapText="1"/>
      <protection locked="0"/>
    </xf>
    <xf numFmtId="0" fontId="9" fillId="0" borderId="1" xfId="0" applyNumberFormat="1" applyFont="1" applyFill="1" applyBorder="1" applyAlignment="1" applyProtection="1">
      <alignment shrinkToFit="1"/>
      <protection locked="0"/>
    </xf>
    <xf numFmtId="0" fontId="4" fillId="7" borderId="1" xfId="0" applyFont="1" applyFill="1" applyBorder="1" applyAlignment="1" applyProtection="1">
      <alignment horizontal="center" shrinkToFit="1"/>
    </xf>
    <xf numFmtId="0" fontId="4" fillId="0" borderId="1" xfId="0" applyFont="1" applyFill="1" applyBorder="1" applyAlignment="1" applyProtection="1">
      <alignment horizontal="center" shrinkToFit="1"/>
      <protection locked="0"/>
    </xf>
    <xf numFmtId="0" fontId="7" fillId="2" borderId="1" xfId="0" applyFont="1" applyFill="1" applyBorder="1" applyAlignment="1" applyProtection="1">
      <alignment horizontal="center" shrinkToFit="1"/>
      <protection locked="0"/>
    </xf>
    <xf numFmtId="0" fontId="9" fillId="2" borderId="1" xfId="0" applyNumberFormat="1" applyFont="1" applyFill="1" applyBorder="1" applyAlignment="1" applyProtection="1">
      <alignment horizontal="center" shrinkToFit="1"/>
      <protection locked="0"/>
    </xf>
    <xf numFmtId="0" fontId="9" fillId="2" borderId="1" xfId="0" applyNumberFormat="1" applyFont="1" applyFill="1" applyBorder="1" applyAlignment="1" applyProtection="1">
      <alignment horizontal="center" wrapText="1" shrinkToFit="1"/>
      <protection locked="0"/>
    </xf>
    <xf numFmtId="0" fontId="4" fillId="3" borderId="1" xfId="0" quotePrefix="1" applyFont="1" applyFill="1" applyBorder="1" applyAlignment="1" applyProtection="1">
      <alignment horizontal="center" shrinkToFit="1"/>
    </xf>
    <xf numFmtId="0" fontId="9" fillId="7" borderId="1" xfId="0" applyNumberFormat="1" applyFont="1" applyFill="1" applyBorder="1" applyAlignment="1" applyProtection="1">
      <alignment horizontal="center" shrinkToFit="1"/>
    </xf>
    <xf numFmtId="0" fontId="14" fillId="3" borderId="1" xfId="0" quotePrefix="1" applyNumberFormat="1" applyFont="1" applyFill="1" applyBorder="1" applyAlignment="1" applyProtection="1">
      <alignment horizontal="center" shrinkToFit="1"/>
    </xf>
    <xf numFmtId="0" fontId="14" fillId="9" borderId="1" xfId="0" quotePrefix="1" applyNumberFormat="1" applyFont="1" applyFill="1" applyBorder="1" applyAlignment="1" applyProtection="1">
      <alignment horizontal="center" shrinkToFit="1"/>
      <protection locked="0"/>
    </xf>
    <xf numFmtId="0" fontId="9" fillId="7" borderId="1" xfId="0" quotePrefix="1" applyNumberFormat="1" applyFont="1" applyFill="1" applyBorder="1" applyAlignment="1" applyProtection="1">
      <alignment horizontal="center" shrinkToFit="1"/>
    </xf>
    <xf numFmtId="0" fontId="4" fillId="7" borderId="1" xfId="0" applyNumberFormat="1" applyFont="1" applyFill="1" applyBorder="1" applyAlignment="1" applyProtection="1">
      <alignment horizontal="center" shrinkToFit="1"/>
    </xf>
    <xf numFmtId="0" fontId="4" fillId="0" borderId="1" xfId="0" applyNumberFormat="1" applyFont="1" applyFill="1" applyBorder="1" applyAlignment="1" applyProtection="1">
      <alignment horizontal="center" shrinkToFit="1"/>
      <protection locked="0"/>
    </xf>
    <xf numFmtId="0" fontId="7" fillId="2" borderId="1" xfId="0" applyNumberFormat="1" applyFont="1" applyFill="1" applyBorder="1" applyAlignment="1" applyProtection="1">
      <alignment horizontal="center" shrinkToFit="1"/>
      <protection locked="0"/>
    </xf>
    <xf numFmtId="180" fontId="15" fillId="3" borderId="1" xfId="0" quotePrefix="1" applyNumberFormat="1" applyFont="1" applyFill="1" applyBorder="1" applyAlignment="1" applyProtection="1">
      <alignment horizontal="center" shrinkToFit="1"/>
    </xf>
    <xf numFmtId="0" fontId="14" fillId="0" borderId="1" xfId="0" quotePrefix="1" applyNumberFormat="1" applyFont="1" applyFill="1" applyBorder="1" applyAlignment="1" applyProtection="1">
      <alignment horizontal="center" shrinkToFit="1"/>
      <protection locked="0"/>
    </xf>
    <xf numFmtId="180" fontId="14" fillId="3" borderId="1" xfId="0" quotePrefix="1" applyNumberFormat="1" applyFont="1" applyFill="1" applyBorder="1" applyAlignment="1" applyProtection="1">
      <alignment horizontal="center" shrinkToFit="1"/>
    </xf>
    <xf numFmtId="0" fontId="9" fillId="7" borderId="1" xfId="1" applyNumberFormat="1" applyFont="1" applyFill="1" applyBorder="1" applyAlignment="1" applyProtection="1">
      <alignment horizontal="center" shrinkToFit="1"/>
    </xf>
    <xf numFmtId="180" fontId="15" fillId="3" borderId="1" xfId="0" applyNumberFormat="1" applyFont="1" applyFill="1" applyBorder="1" applyAlignment="1" applyProtection="1">
      <alignment shrinkToFit="1"/>
    </xf>
    <xf numFmtId="0" fontId="14" fillId="8" borderId="1" xfId="0" applyNumberFormat="1" applyFont="1" applyFill="1" applyBorder="1" applyAlignment="1" applyProtection="1">
      <alignment horizontal="center" vertical="center" wrapText="1" shrinkToFit="1"/>
    </xf>
    <xf numFmtId="0" fontId="10" fillId="8" borderId="1" xfId="0" applyFont="1" applyFill="1" applyBorder="1" applyAlignment="1" applyProtection="1">
      <alignment horizontal="center" vertical="center" wrapText="1" shrinkToFit="1"/>
    </xf>
    <xf numFmtId="176" fontId="9" fillId="0" borderId="1" xfId="0" quotePrefix="1" applyNumberFormat="1" applyFont="1" applyFill="1" applyBorder="1" applyAlignment="1" applyProtection="1">
      <alignment horizontal="center" shrinkToFit="1"/>
      <protection locked="0"/>
    </xf>
    <xf numFmtId="0" fontId="10" fillId="0" borderId="1" xfId="0" applyNumberFormat="1" applyFont="1" applyFill="1" applyBorder="1" applyAlignment="1" applyProtection="1">
      <alignment horizontal="center" vertical="center" wrapText="1" shrinkToFit="1"/>
      <protection locked="0"/>
    </xf>
    <xf numFmtId="0" fontId="9" fillId="0" borderId="1" xfId="0" quotePrefix="1" applyNumberFormat="1" applyFont="1" applyFill="1" applyBorder="1" applyAlignment="1" applyProtection="1">
      <alignment horizontal="center" wrapText="1"/>
      <protection locked="0"/>
    </xf>
    <xf numFmtId="0" fontId="19" fillId="7" borderId="0" xfId="0" applyFont="1" applyFill="1" applyAlignment="1" applyProtection="1">
      <alignment horizontal="left"/>
    </xf>
    <xf numFmtId="179" fontId="14" fillId="3" borderId="1" xfId="0" applyNumberFormat="1" applyFont="1" applyFill="1" applyBorder="1" applyAlignment="1" applyProtection="1">
      <alignment shrinkToFit="1"/>
    </xf>
    <xf numFmtId="0" fontId="14" fillId="4" borderId="7" xfId="0" applyNumberFormat="1" applyFont="1" applyFill="1" applyBorder="1" applyAlignment="1" applyProtection="1">
      <alignment horizontal="center" shrinkToFit="1"/>
    </xf>
    <xf numFmtId="0" fontId="14" fillId="7" borderId="0" xfId="0" applyNumberFormat="1" applyFont="1" applyFill="1" applyAlignment="1" applyProtection="1">
      <alignment vertical="center" shrinkToFit="1"/>
    </xf>
    <xf numFmtId="0" fontId="6" fillId="4" borderId="9" xfId="0" applyNumberFormat="1" applyFont="1" applyFill="1" applyBorder="1" applyAlignment="1" applyProtection="1">
      <alignment horizontal="center" shrinkToFit="1"/>
    </xf>
    <xf numFmtId="0" fontId="14" fillId="0" borderId="4" xfId="0" applyNumberFormat="1" applyFont="1" applyFill="1" applyBorder="1" applyAlignment="1" applyProtection="1">
      <alignment shrinkToFit="1"/>
    </xf>
    <xf numFmtId="0" fontId="13" fillId="0" borderId="1" xfId="0" applyFont="1" applyBorder="1" applyAlignment="1">
      <alignment horizontal="right"/>
    </xf>
    <xf numFmtId="0" fontId="13" fillId="5" borderId="1" xfId="0" applyFont="1" applyFill="1" applyBorder="1"/>
    <xf numFmtId="40" fontId="13" fillId="5" borderId="1" xfId="1" applyNumberFormat="1" applyFont="1" applyFill="1" applyBorder="1"/>
    <xf numFmtId="40" fontId="13" fillId="0" borderId="1" xfId="1" applyNumberFormat="1" applyFont="1" applyBorder="1"/>
    <xf numFmtId="40" fontId="13" fillId="6" borderId="1" xfId="1" applyNumberFormat="1" applyFont="1" applyFill="1" applyBorder="1"/>
    <xf numFmtId="0" fontId="13" fillId="6" borderId="0" xfId="0" applyFont="1" applyFill="1"/>
    <xf numFmtId="0" fontId="3" fillId="7" borderId="0" xfId="0" applyNumberFormat="1" applyFont="1" applyFill="1" applyAlignment="1" applyProtection="1">
      <alignment horizontal="right" vertical="center" shrinkToFit="1"/>
    </xf>
    <xf numFmtId="0" fontId="3" fillId="7" borderId="0" xfId="0" applyNumberFormat="1" applyFont="1" applyFill="1" applyAlignment="1" applyProtection="1">
      <alignment horizontal="center" vertical="center" shrinkToFit="1"/>
    </xf>
    <xf numFmtId="0" fontId="10" fillId="8" borderId="1" xfId="0" applyFont="1" applyFill="1" applyBorder="1" applyAlignment="1" applyProtection="1">
      <alignment horizontal="center" vertical="center" wrapText="1" shrinkToFit="1"/>
    </xf>
    <xf numFmtId="0" fontId="10" fillId="8" borderId="2" xfId="0" applyNumberFormat="1" applyFont="1" applyFill="1" applyBorder="1" applyAlignment="1" applyProtection="1">
      <alignment horizontal="center" vertical="center" wrapText="1" shrinkToFit="1"/>
    </xf>
    <xf numFmtId="0" fontId="10" fillId="8" borderId="8" xfId="0" applyNumberFormat="1" applyFont="1" applyFill="1" applyBorder="1" applyAlignment="1" applyProtection="1">
      <alignment horizontal="center" vertical="center" wrapText="1" shrinkToFit="1"/>
    </xf>
    <xf numFmtId="0" fontId="14" fillId="8" borderId="1" xfId="0" applyNumberFormat="1" applyFont="1" applyFill="1" applyBorder="1" applyAlignment="1" applyProtection="1">
      <alignment horizontal="center" vertical="center" wrapText="1" shrinkToFit="1"/>
    </xf>
    <xf numFmtId="0" fontId="10" fillId="8" borderId="1" xfId="0" applyNumberFormat="1" applyFont="1" applyFill="1" applyBorder="1" applyAlignment="1" applyProtection="1">
      <alignment horizontal="center" vertical="center" wrapText="1" shrinkToFit="1"/>
    </xf>
    <xf numFmtId="0" fontId="5" fillId="0" borderId="6" xfId="0" applyNumberFormat="1" applyFont="1" applyBorder="1" applyAlignment="1" applyProtection="1">
      <alignment horizontal="center" vertical="center" shrinkToFit="1"/>
    </xf>
    <xf numFmtId="0" fontId="14" fillId="8" borderId="2" xfId="0" applyNumberFormat="1" applyFont="1" applyFill="1" applyBorder="1" applyAlignment="1" applyProtection="1">
      <alignment horizontal="center" vertical="center" wrapText="1" shrinkToFit="1"/>
    </xf>
    <xf numFmtId="0" fontId="14" fillId="8" borderId="8" xfId="0" applyNumberFormat="1" applyFont="1" applyFill="1" applyBorder="1" applyAlignment="1" applyProtection="1">
      <alignment horizontal="center" vertical="center" wrapText="1" shrinkToFit="1"/>
    </xf>
    <xf numFmtId="0" fontId="17" fillId="7" borderId="3" xfId="0" applyNumberFormat="1" applyFont="1" applyFill="1" applyBorder="1" applyAlignment="1" applyProtection="1">
      <alignment horizontal="right" shrinkToFit="1"/>
    </xf>
    <xf numFmtId="0" fontId="17" fillId="7" borderId="7" xfId="0" applyNumberFormat="1" applyFont="1" applyFill="1" applyBorder="1" applyAlignment="1" applyProtection="1">
      <alignment horizontal="right" shrinkToFit="1"/>
    </xf>
    <xf numFmtId="0" fontId="17" fillId="7" borderId="9" xfId="0" applyNumberFormat="1" applyFont="1" applyFill="1" applyBorder="1" applyAlignment="1" applyProtection="1">
      <alignment horizontal="right" shrinkToFit="1"/>
    </xf>
    <xf numFmtId="0" fontId="3" fillId="7" borderId="0" xfId="0" quotePrefix="1" applyNumberFormat="1" applyFont="1" applyFill="1" applyAlignment="1" applyProtection="1">
      <alignment horizontal="center" vertical="center" shrinkToFit="1"/>
    </xf>
    <xf numFmtId="180" fontId="14" fillId="8" borderId="1" xfId="0" applyNumberFormat="1" applyFont="1" applyFill="1" applyBorder="1" applyAlignment="1" applyProtection="1">
      <alignment horizontal="center" vertical="center" wrapText="1" shrinkToFit="1"/>
    </xf>
    <xf numFmtId="0" fontId="6" fillId="7" borderId="0" xfId="0" applyFont="1" applyFill="1" applyAlignment="1" applyProtection="1">
      <alignment horizontal="center"/>
    </xf>
    <xf numFmtId="0" fontId="6" fillId="7" borderId="0" xfId="0" applyFont="1" applyFill="1" applyAlignment="1" applyProtection="1">
      <alignment horizontal="right"/>
    </xf>
    <xf numFmtId="0" fontId="14" fillId="4" borderId="3" xfId="0" applyFont="1" applyFill="1" applyBorder="1" applyAlignment="1" applyProtection="1">
      <alignment horizontal="right" shrinkToFit="1"/>
    </xf>
    <xf numFmtId="0" fontId="14" fillId="4" borderId="7" xfId="0" applyFont="1" applyFill="1" applyBorder="1" applyAlignment="1" applyProtection="1">
      <alignment horizontal="right" shrinkToFit="1"/>
    </xf>
    <xf numFmtId="0" fontId="14" fillId="4" borderId="9" xfId="0" applyFont="1" applyFill="1" applyBorder="1" applyAlignment="1" applyProtection="1">
      <alignment horizontal="right" shrinkToFit="1"/>
    </xf>
    <xf numFmtId="0" fontId="5" fillId="0" borderId="6" xfId="0" applyFont="1" applyBorder="1" applyAlignment="1" applyProtection="1">
      <alignment horizontal="center" vertical="center" shrinkToFit="1"/>
    </xf>
    <xf numFmtId="0" fontId="18" fillId="7" borderId="3" xfId="0" applyFont="1" applyFill="1" applyBorder="1" applyAlignment="1" applyProtection="1">
      <alignment horizontal="right" shrinkToFit="1"/>
    </xf>
    <xf numFmtId="0" fontId="18" fillId="7" borderId="7" xfId="0" applyFont="1" applyFill="1" applyBorder="1" applyAlignment="1" applyProtection="1">
      <alignment horizontal="right" shrinkToFit="1"/>
    </xf>
    <xf numFmtId="0" fontId="18" fillId="7" borderId="9" xfId="0" applyFont="1" applyFill="1" applyBorder="1" applyAlignment="1" applyProtection="1">
      <alignment horizontal="right" shrinkToFit="1"/>
    </xf>
    <xf numFmtId="0" fontId="10" fillId="8" borderId="2" xfId="0" applyFont="1" applyFill="1" applyBorder="1" applyAlignment="1" applyProtection="1">
      <alignment horizontal="center" vertical="center" wrapText="1" shrinkToFit="1"/>
    </xf>
    <xf numFmtId="0" fontId="10" fillId="8" borderId="8" xfId="0" applyFont="1" applyFill="1" applyBorder="1" applyAlignment="1" applyProtection="1">
      <alignment horizontal="center" vertical="center" wrapText="1" shrinkToFit="1"/>
    </xf>
    <xf numFmtId="0" fontId="10" fillId="8" borderId="3" xfId="0" applyFont="1" applyFill="1" applyBorder="1" applyAlignment="1" applyProtection="1">
      <alignment horizontal="center" vertical="center" wrapText="1" shrinkToFit="1"/>
    </xf>
    <xf numFmtId="0" fontId="10" fillId="8" borderId="9" xfId="0" applyFont="1" applyFill="1" applyBorder="1" applyAlignment="1" applyProtection="1">
      <alignment horizontal="center" vertical="center" wrapText="1" shrinkToFit="1"/>
    </xf>
    <xf numFmtId="0" fontId="6" fillId="7" borderId="0" xfId="0" applyFont="1" applyFill="1" applyAlignment="1" applyProtection="1">
      <alignment horizontal="left" shrinkToFit="1"/>
    </xf>
    <xf numFmtId="0" fontId="6" fillId="7" borderId="10" xfId="0" applyFont="1" applyFill="1" applyBorder="1" applyAlignment="1" applyProtection="1">
      <alignment horizontal="left"/>
    </xf>
    <xf numFmtId="0" fontId="6" fillId="7" borderId="0" xfId="0" applyFont="1" applyFill="1" applyAlignment="1" applyProtection="1">
      <alignment horizontal="left"/>
    </xf>
    <xf numFmtId="0" fontId="3" fillId="0" borderId="0" xfId="0" applyFont="1" applyAlignment="1" applyProtection="1">
      <alignment horizontal="left" vertical="center" shrinkToFit="1"/>
    </xf>
    <xf numFmtId="0" fontId="3" fillId="0" borderId="0" xfId="0" applyFont="1" applyAlignment="1" applyProtection="1">
      <alignment horizontal="center" vertical="center" shrinkToFit="1"/>
    </xf>
    <xf numFmtId="0" fontId="16" fillId="7" borderId="0" xfId="0" applyFont="1" applyFill="1" applyAlignment="1" applyProtection="1">
      <alignment horizontal="right" vertical="center" shrinkToFit="1"/>
    </xf>
    <xf numFmtId="0" fontId="3" fillId="7" borderId="0" xfId="0" applyFont="1" applyFill="1" applyAlignment="1" applyProtection="1">
      <alignment horizontal="center" vertical="center" shrinkToFit="1"/>
    </xf>
    <xf numFmtId="0" fontId="10" fillId="4" borderId="1" xfId="0" applyFont="1" applyFill="1" applyBorder="1" applyAlignment="1" applyProtection="1">
      <alignment horizontal="center" vertical="center" shrinkToFit="1"/>
    </xf>
    <xf numFmtId="0" fontId="13" fillId="0" borderId="3" xfId="0" applyFont="1" applyBorder="1" applyAlignment="1">
      <alignment horizontal="center"/>
    </xf>
    <xf numFmtId="0" fontId="13" fillId="0" borderId="9" xfId="0" applyFont="1" applyBorder="1" applyAlignment="1">
      <alignment horizontal="center"/>
    </xf>
  </cellXfs>
  <cellStyles count="3">
    <cellStyle name="桁区切り" xfId="1" builtinId="6"/>
    <cellStyle name="桁区切り 2" xfId="2"/>
    <cellStyle name="標準" xfId="0" builtinId="0"/>
  </cellStyles>
  <dxfs count="14">
    <dxf>
      <fill>
        <patternFill>
          <bgColor rgb="FFFFC000"/>
        </patternFill>
      </fill>
    </dxf>
    <dxf>
      <font>
        <b/>
        <i val="0"/>
        <condense val="0"/>
        <extend val="0"/>
        <color indexed="10"/>
      </font>
    </dxf>
    <dxf>
      <font>
        <b/>
        <i val="0"/>
        <condense val="0"/>
        <extend val="0"/>
        <color indexed="10"/>
      </font>
    </dxf>
    <dxf>
      <font>
        <b val="0"/>
        <i val="0"/>
        <condense val="0"/>
        <extend val="0"/>
        <color indexed="10"/>
      </font>
    </dxf>
    <dxf>
      <fill>
        <patternFill>
          <bgColor rgb="FFFFC000"/>
        </patternFill>
      </fill>
    </dxf>
    <dxf>
      <font>
        <b val="0"/>
        <i val="0"/>
        <condense val="0"/>
        <extend val="0"/>
        <color indexed="10"/>
      </font>
    </dxf>
    <dxf>
      <fill>
        <patternFill>
          <bgColor rgb="FFFFC000"/>
        </patternFill>
      </fill>
    </dxf>
    <dxf>
      <font>
        <b val="0"/>
        <i val="0"/>
        <condense val="0"/>
        <extend val="0"/>
        <color indexed="10"/>
      </font>
    </dxf>
    <dxf>
      <font>
        <b val="0"/>
        <i val="0"/>
        <condense val="0"/>
        <extend val="0"/>
        <color indexed="10"/>
      </font>
    </dxf>
    <dxf>
      <font>
        <b val="0"/>
        <i val="0"/>
        <condense val="0"/>
        <extend val="0"/>
        <color indexed="10"/>
      </font>
    </dxf>
    <dxf>
      <fill>
        <patternFill>
          <bgColor rgb="FFFFC000"/>
        </patternFill>
      </fill>
    </dxf>
    <dxf>
      <font>
        <b/>
        <i val="0"/>
        <condense val="0"/>
        <extend val="0"/>
        <color indexed="10"/>
      </font>
    </dxf>
    <dxf>
      <font>
        <b/>
        <i val="0"/>
        <condense val="0"/>
        <extend val="0"/>
        <color indexed="10"/>
      </font>
    </dxf>
    <dxf>
      <font>
        <b val="0"/>
        <i val="0"/>
        <condense val="0"/>
        <extend val="0"/>
        <color indexed="10"/>
      </font>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ransitionEvaluation="1">
    <tabColor rgb="FFFFFF00"/>
    <pageSetUpPr fitToPage="1"/>
  </sheetPr>
  <dimension ref="A1:AI125"/>
  <sheetViews>
    <sheetView tabSelected="1" zoomScaleNormal="100" zoomScaleSheetLayoutView="85" workbookViewId="0">
      <pane xSplit="1" ySplit="3" topLeftCell="B4" activePane="bottomRight" state="frozen"/>
      <selection activeCell="J25" sqref="J25"/>
      <selection pane="topRight" activeCell="J25" sqref="J25"/>
      <selection pane="bottomLeft" activeCell="J25" sqref="J25"/>
      <selection pane="bottomRight" activeCell="A5" sqref="A5"/>
    </sheetView>
  </sheetViews>
  <sheetFormatPr defaultColWidth="20" defaultRowHeight="19.899999999999999" customHeight="1" x14ac:dyDescent="0.15"/>
  <cols>
    <col min="1" max="1" width="21.625" style="107" customWidth="1"/>
    <col min="2" max="2" width="7.75" style="107" customWidth="1"/>
    <col min="3" max="9" width="7.25" style="107" customWidth="1"/>
    <col min="10" max="10" width="7.25" style="118" customWidth="1"/>
    <col min="11" max="34" width="7.25" style="120" customWidth="1"/>
    <col min="35" max="35" width="7.25" style="107" customWidth="1"/>
    <col min="36" max="36" width="20" style="107" customWidth="1"/>
    <col min="37" max="58" width="9.5" style="107" customWidth="1"/>
    <col min="59" max="16384" width="20" style="107"/>
  </cols>
  <sheetData>
    <row r="1" spans="1:35" ht="66" customHeight="1" x14ac:dyDescent="0.2">
      <c r="A1" s="180" t="s">
        <v>7</v>
      </c>
      <c r="B1" s="180"/>
      <c r="C1" s="180"/>
      <c r="D1" s="180"/>
      <c r="E1" s="180"/>
      <c r="F1" s="180"/>
      <c r="G1" s="180"/>
      <c r="H1" s="180"/>
      <c r="I1" s="180"/>
      <c r="J1" s="180"/>
      <c r="K1" s="180"/>
      <c r="L1" s="180"/>
      <c r="M1" s="180"/>
      <c r="N1" s="180"/>
      <c r="O1" s="180"/>
      <c r="P1" s="106"/>
      <c r="Q1" s="106"/>
      <c r="R1" s="106"/>
      <c r="S1" s="106"/>
      <c r="T1" s="106"/>
      <c r="U1" s="106"/>
      <c r="V1" s="106"/>
      <c r="W1" s="106"/>
      <c r="X1" s="106"/>
      <c r="Y1" s="106"/>
      <c r="Z1" s="106"/>
      <c r="AA1" s="106"/>
      <c r="AB1" s="106"/>
      <c r="AC1" s="106"/>
      <c r="AD1" s="106"/>
      <c r="AE1" s="106"/>
      <c r="AF1" s="106"/>
      <c r="AG1" s="106"/>
      <c r="AH1" s="106"/>
      <c r="AI1" s="106"/>
    </row>
    <row r="2" spans="1:35" s="108" customFormat="1" ht="36" customHeight="1" x14ac:dyDescent="0.15">
      <c r="A2" s="178" t="s">
        <v>10</v>
      </c>
      <c r="B2" s="178" t="s">
        <v>87</v>
      </c>
      <c r="C2" s="178"/>
      <c r="D2" s="179" t="s">
        <v>93</v>
      </c>
      <c r="E2" s="179"/>
      <c r="F2" s="181" t="s">
        <v>115</v>
      </c>
      <c r="G2" s="178" t="s">
        <v>116</v>
      </c>
      <c r="H2" s="178" t="s">
        <v>117</v>
      </c>
      <c r="I2" s="178" t="s">
        <v>118</v>
      </c>
      <c r="J2" s="187" t="s">
        <v>119</v>
      </c>
      <c r="K2" s="178" t="s">
        <v>120</v>
      </c>
      <c r="L2" s="181" t="s">
        <v>121</v>
      </c>
      <c r="M2" s="176" t="s">
        <v>122</v>
      </c>
      <c r="N2" s="175" t="s">
        <v>123</v>
      </c>
      <c r="O2" s="178" t="s">
        <v>124</v>
      </c>
    </row>
    <row r="3" spans="1:35" s="108" customFormat="1" ht="36" customHeight="1" x14ac:dyDescent="0.15">
      <c r="A3" s="178"/>
      <c r="B3" s="133" t="s">
        <v>79</v>
      </c>
      <c r="C3" s="109" t="s">
        <v>114</v>
      </c>
      <c r="D3" s="159" t="s">
        <v>126</v>
      </c>
      <c r="E3" s="156" t="s">
        <v>114</v>
      </c>
      <c r="F3" s="182"/>
      <c r="G3" s="178"/>
      <c r="H3" s="178"/>
      <c r="I3" s="178"/>
      <c r="J3" s="187"/>
      <c r="K3" s="178"/>
      <c r="L3" s="182"/>
      <c r="M3" s="177"/>
      <c r="N3" s="175"/>
      <c r="O3" s="178"/>
    </row>
    <row r="4" spans="1:35" ht="22.5" customHeight="1" x14ac:dyDescent="0.15">
      <c r="A4" s="148" t="s">
        <v>92</v>
      </c>
      <c r="B4" s="145" t="s">
        <v>12</v>
      </c>
      <c r="C4" s="145" t="s">
        <v>12</v>
      </c>
      <c r="D4" s="145" t="s">
        <v>12</v>
      </c>
      <c r="E4" s="145" t="s">
        <v>12</v>
      </c>
      <c r="F4" s="145" t="s">
        <v>12</v>
      </c>
      <c r="G4" s="145" t="s">
        <v>12</v>
      </c>
      <c r="H4" s="145" t="s">
        <v>12</v>
      </c>
      <c r="I4" s="145" t="s">
        <v>12</v>
      </c>
      <c r="J4" s="151" t="s">
        <v>12</v>
      </c>
      <c r="K4" s="145" t="s">
        <v>12</v>
      </c>
      <c r="L4" s="145" t="s">
        <v>12</v>
      </c>
      <c r="M4" s="145" t="s">
        <v>12</v>
      </c>
      <c r="N4" s="145" t="s">
        <v>12</v>
      </c>
      <c r="O4" s="146">
        <v>5.0999999999999996</v>
      </c>
      <c r="P4" s="107"/>
      <c r="Q4" s="107"/>
      <c r="R4" s="107"/>
      <c r="S4" s="107"/>
      <c r="T4" s="107"/>
      <c r="U4" s="107"/>
      <c r="V4" s="107"/>
      <c r="W4" s="107"/>
      <c r="X4" s="107"/>
      <c r="Y4" s="107"/>
      <c r="Z4" s="107"/>
      <c r="AA4" s="107"/>
      <c r="AB4" s="107"/>
      <c r="AC4" s="107"/>
      <c r="AD4" s="107"/>
      <c r="AE4" s="107"/>
      <c r="AF4" s="107"/>
      <c r="AG4" s="107"/>
      <c r="AH4" s="107"/>
    </row>
    <row r="5" spans="1:35" ht="22.5" customHeight="1" x14ac:dyDescent="0.15">
      <c r="A5" s="149" t="s">
        <v>2</v>
      </c>
      <c r="B5" s="145" t="s">
        <v>12</v>
      </c>
      <c r="C5" s="145" t="s">
        <v>12</v>
      </c>
      <c r="D5" s="145" t="s">
        <v>12</v>
      </c>
      <c r="E5" s="145" t="s">
        <v>12</v>
      </c>
      <c r="F5" s="152"/>
      <c r="G5" s="144">
        <f>IF(F5="",17,F5)</f>
        <v>17</v>
      </c>
      <c r="H5" s="137"/>
      <c r="I5" s="145" t="s">
        <v>12</v>
      </c>
      <c r="J5" s="153" t="s">
        <v>12</v>
      </c>
      <c r="K5" s="145" t="s">
        <v>12</v>
      </c>
      <c r="L5" s="145" t="s">
        <v>12</v>
      </c>
      <c r="M5" s="145" t="s">
        <v>12</v>
      </c>
      <c r="N5" s="145" t="s">
        <v>12</v>
      </c>
      <c r="O5" s="28">
        <v>1.7</v>
      </c>
      <c r="P5" s="107"/>
      <c r="Q5" s="107"/>
      <c r="R5" s="107"/>
      <c r="S5" s="107"/>
      <c r="T5" s="107"/>
      <c r="U5" s="107"/>
      <c r="V5" s="107"/>
      <c r="W5" s="107"/>
      <c r="X5" s="107"/>
      <c r="Y5" s="107"/>
      <c r="Z5" s="107"/>
      <c r="AA5" s="107"/>
      <c r="AB5" s="107"/>
      <c r="AC5" s="107"/>
      <c r="AD5" s="107"/>
      <c r="AE5" s="107"/>
      <c r="AF5" s="107"/>
      <c r="AG5" s="107"/>
      <c r="AH5" s="107"/>
    </row>
    <row r="6" spans="1:35" ht="22.5" customHeight="1" x14ac:dyDescent="0.15">
      <c r="A6" s="150"/>
      <c r="B6" s="141" t="str">
        <f t="shared" ref="B6:B34" si="0">IF(OR(B5=0,A6=""),"",IF(OR(A6="止水栓",A6="メーター",A6="メーター用逆止弁",A6="逆止付玉形弁",A6="サドル付分水栓",A6="逆止弁",A6="青銅ソフトシール弁",A6="流量調整型逆止止水栓",A6="ボール止水栓",A6="定水位弁",A6="Y型ストレーナ",A6="GV"),B5))</f>
        <v/>
      </c>
      <c r="C6" s="154" t="str">
        <f t="shared" ref="C6:C9" si="1">IF(B6="","",IF($B$3="戸数（戸）",ROUNDUP(IF(B6="末端水栓のみ",17,IF(B6=1,34,IF(B6&lt;=9,42*B6^0.33,IF(B6&lt;=599,19*B6^0.67,2.8*B6^0.97)))),1),"")+IF($B$3="人数（人）",IF(B6="末端水栓のみ",17,IF(B6&lt;=30,ROUNDUP(26*B6^0.36,1),IF(B6&lt;=200,ROUNDUP(13*B6^0.56,1),IF(B6&lt;=2000,ROUNDUP(6.9*B6^0.67,1),"不可")))),""))</f>
        <v/>
      </c>
      <c r="D6" s="141" t="str">
        <f>IF(OR(D5=0,A6=""),"",IF(OR(A6="止水栓",A6="メーター",A6="メーター用逆止弁",A6="逆止付玉形弁",A6="サドル付分水栓",A6="逆止弁",A6="青銅ソフトシール弁",A6="流量調整型逆止止水栓",A6="ボール止水栓",A6="定水位弁",A6="Y型ストレーナ",A6="GV"),D5))</f>
        <v/>
      </c>
      <c r="E6" s="144" t="str">
        <f>IF(D6="","",IF(D6="末端水栓のみ",17,IF(AND(D6&lt;=450.5,$D$3="ＦＴが多い場合"),VLOOKUP(D6,'データ(編集しないでください)'!M:O,3,0),IF(AND(D6&lt;=450.5,$D$3="ＦＶが多い場合"),VLOOKUP(D6,'データ(編集しないでください)'!M:O,2,0),"グラフより読取り"))))</f>
        <v/>
      </c>
      <c r="F6" s="142"/>
      <c r="G6" s="144" t="str">
        <f t="shared" ref="G6:G34" si="2">IF(A6="","",IF(OR(A6="止水栓",A6="メーター",A6="メーター用逆止弁",A6="逆止付玉形弁",A6="サドル付分水栓",A6="逆止弁",A6="青銅ソフトシール弁",A6="流量調整型逆止止水栓",A6="ボール止水栓",A6="定水位弁",A6="Y型ストレーナ",A6="GV"),G5,F6+C6+E6))</f>
        <v/>
      </c>
      <c r="H6" s="137" t="str">
        <f t="shared" ref="H6:H34" si="3">IF(A6="","",IF(OR(A6="止水栓",A6="メーター",A6="メーター用逆止弁",A6="逆止付玉形弁",A6="サドル付分水栓",A6="逆止弁",A6="青銅ソフトシール弁",A6="流量調整型逆止止水栓",A6="ボール止水栓",A6="定水位弁",A6="Y型ストレーナ",A6="GV"),IF(H5=0,"口径を入力",H5),"口径を入力"))</f>
        <v/>
      </c>
      <c r="I6" s="28" t="str">
        <f t="shared" ref="I6:I9" si="4">IF(A6="","",IF(H6&lt;=50,ROUND((0.013+(0.017-0.109*H6/1000)*H6/2000/SQRT(G6/60/1000/3.14))*82*POWER(G6/60/1000,2)/POWER(H6/1000,5),2),ROUND(POWER(120,-1.85)*POWER(H6/1000,-4.87)*POWER(G6/60/1000,1.85)*10.666*1000,2)))</f>
        <v/>
      </c>
      <c r="J6" s="155" t="str">
        <f t="shared" ref="J6:J9" si="5">IF(A6="","",(G6/60/1000)/(H6*H6*0.786/1000000))</f>
        <v/>
      </c>
      <c r="K6" s="158" t="str">
        <f t="shared" ref="K6:K34" si="6">IF(A6="","",IF(OR(A6="止水栓",A6="メーター",A6="メーター用逆止弁",A6="逆止付玉形弁",A6="サドル付分水栓",A6="逆止弁",A6="青銅ソフトシール弁",A6="流量調整型逆止止水栓",A6="ボール止水栓",A6="定水位弁",A6="Y型ストレーナ",A6="GV"),"---","延長を入力"))</f>
        <v/>
      </c>
      <c r="L6" s="160" t="str">
        <f t="shared" ref="L6:L34" si="7">IF(A6="","",IF(OR(A6="止水栓",A6="GV",A6="青銅ソフトシール弁",A6="メーター",A6="メーター用逆止弁",A6="逆止付玉形弁",A6="サドル付分水栓",A6="逆止弁",A6="流量調整型逆止止水栓",A6="ボール止水栓",A6="定水位弁",A6="Y型ストレーナ"),"設置個数を入力","---"))</f>
        <v/>
      </c>
      <c r="M6" s="147" t="str">
        <f>IF(L6="","",IF(L6=K6,"---",IF(L6&gt;=1,INDEX('データ(編集しないでください)'!$F$12:$J$23,MATCH(A6,'データ(編集しないでください)'!$E$12:$E$23,0),MATCH(H6,'データ(編集しないでください)'!$F$11:$J$11,0)))))</f>
        <v/>
      </c>
      <c r="N6" s="147" t="str">
        <f t="shared" ref="N6:N9" si="8">IF(K6+L6*M6=0,"",K6+L6*M6)</f>
        <v/>
      </c>
      <c r="O6" s="28" t="str">
        <f t="shared" ref="O6:O9" si="9">IF(A6="","",IF(N6&gt;0,ROUNDUP(I6*N6/1000,2),"損失を入力"))</f>
        <v/>
      </c>
      <c r="P6" s="110"/>
      <c r="Q6" s="107"/>
      <c r="R6" s="107"/>
      <c r="S6" s="107"/>
      <c r="T6" s="107"/>
      <c r="U6" s="107"/>
      <c r="V6" s="107"/>
      <c r="W6" s="107"/>
      <c r="X6" s="107"/>
      <c r="Y6" s="107"/>
      <c r="Z6" s="107"/>
      <c r="AA6" s="107"/>
      <c r="AB6" s="107"/>
      <c r="AC6" s="107"/>
      <c r="AD6" s="107"/>
      <c r="AE6" s="107"/>
      <c r="AF6" s="107"/>
      <c r="AG6" s="107"/>
      <c r="AH6" s="107"/>
    </row>
    <row r="7" spans="1:35" ht="22.5" customHeight="1" x14ac:dyDescent="0.15">
      <c r="A7" s="150"/>
      <c r="B7" s="141" t="str">
        <f t="shared" si="0"/>
        <v/>
      </c>
      <c r="C7" s="154" t="str">
        <f t="shared" si="1"/>
        <v/>
      </c>
      <c r="D7" s="141" t="str">
        <f t="shared" ref="D7:D34" si="10">IF(OR(D6=0,A7=""),"",IF(OR(A7="止水栓",A7="メーター",A7="メーター用逆止弁",A7="逆止付玉形弁",A7="サドル付分水栓",A7="逆止弁",A7="青銅ソフトシール弁",A7="流量調整型逆止止水栓",A7="ボール止水栓",A7="定水位弁",A7="Y型ストレーナ",A7="GV"),D6))</f>
        <v/>
      </c>
      <c r="E7" s="144" t="str">
        <f>IF(D7="","",IF(D7="末端水栓のみ",17,IF(AND(D7&lt;=450.5,$D$3="ＦＴが多い場合"),VLOOKUP(D7,'データ(編集しないでください)'!M:O,3,0),IF(AND(D7&lt;=450.5,$D$3="ＦＶが多い場合"),VLOOKUP(D7,'データ(編集しないでください)'!M:O,2,0),"グラフより読取り"))))</f>
        <v/>
      </c>
      <c r="F7" s="142"/>
      <c r="G7" s="144" t="str">
        <f t="shared" si="2"/>
        <v/>
      </c>
      <c r="H7" s="137" t="str">
        <f t="shared" si="3"/>
        <v/>
      </c>
      <c r="I7" s="28" t="str">
        <f t="shared" si="4"/>
        <v/>
      </c>
      <c r="J7" s="155" t="str">
        <f t="shared" si="5"/>
        <v/>
      </c>
      <c r="K7" s="158" t="str">
        <f t="shared" si="6"/>
        <v/>
      </c>
      <c r="L7" s="160" t="str">
        <f t="shared" si="7"/>
        <v/>
      </c>
      <c r="M7" s="147" t="str">
        <f>IF(L7="","",IF(L7=K7,"---",IF(L7&gt;=1,INDEX('データ(編集しないでください)'!$F$12:$J$23,MATCH(A7,'データ(編集しないでください)'!$E$12:$E$23,0),MATCH(H7,'データ(編集しないでください)'!$F$11:$J$11,0)))))</f>
        <v/>
      </c>
      <c r="N7" s="147" t="str">
        <f t="shared" si="8"/>
        <v/>
      </c>
      <c r="O7" s="28" t="str">
        <f t="shared" si="9"/>
        <v/>
      </c>
      <c r="P7" s="107"/>
      <c r="Q7" s="107"/>
      <c r="R7" s="107"/>
      <c r="S7" s="107"/>
      <c r="T7" s="107"/>
      <c r="U7" s="107"/>
      <c r="V7" s="107"/>
      <c r="W7" s="107"/>
      <c r="X7" s="107"/>
      <c r="Y7" s="107"/>
      <c r="Z7" s="107"/>
      <c r="AA7" s="107"/>
      <c r="AB7" s="107"/>
      <c r="AC7" s="107"/>
      <c r="AD7" s="107"/>
      <c r="AE7" s="107"/>
      <c r="AF7" s="107"/>
      <c r="AG7" s="107"/>
      <c r="AH7" s="107"/>
    </row>
    <row r="8" spans="1:35" ht="22.5" customHeight="1" x14ac:dyDescent="0.15">
      <c r="A8" s="150"/>
      <c r="B8" s="141" t="str">
        <f t="shared" si="0"/>
        <v/>
      </c>
      <c r="C8" s="154" t="str">
        <f t="shared" si="1"/>
        <v/>
      </c>
      <c r="D8" s="141" t="str">
        <f t="shared" si="10"/>
        <v/>
      </c>
      <c r="E8" s="144" t="str">
        <f>IF(D8="","",IF(D8="末端水栓のみ",17,IF(AND(D8&lt;=450.5,$D$3="ＦＴが多い場合"),VLOOKUP(D8,'データ(編集しないでください)'!M:O,3,0),IF(AND(D8&lt;=450.5,$D$3="ＦＶが多い場合"),VLOOKUP(D8,'データ(編集しないでください)'!M:O,2,0),"グラフより読取り"))))</f>
        <v/>
      </c>
      <c r="F8" s="142"/>
      <c r="G8" s="144" t="str">
        <f t="shared" si="2"/>
        <v/>
      </c>
      <c r="H8" s="137" t="str">
        <f t="shared" si="3"/>
        <v/>
      </c>
      <c r="I8" s="28" t="str">
        <f t="shared" si="4"/>
        <v/>
      </c>
      <c r="J8" s="155" t="str">
        <f t="shared" si="5"/>
        <v/>
      </c>
      <c r="K8" s="158" t="str">
        <f t="shared" si="6"/>
        <v/>
      </c>
      <c r="L8" s="160" t="str">
        <f t="shared" si="7"/>
        <v/>
      </c>
      <c r="M8" s="147" t="str">
        <f>IF(L8="","",IF(L8=K8,"---",IF(L8&gt;=1,INDEX('データ(編集しないでください)'!$F$12:$J$23,MATCH(A8,'データ(編集しないでください)'!$E$12:$E$23,0),MATCH(H8,'データ(編集しないでください)'!$F$11:$J$11,0)))))</f>
        <v/>
      </c>
      <c r="N8" s="147" t="str">
        <f t="shared" si="8"/>
        <v/>
      </c>
      <c r="O8" s="28" t="str">
        <f t="shared" si="9"/>
        <v/>
      </c>
      <c r="P8" s="107"/>
      <c r="Q8" s="107"/>
      <c r="R8" s="107"/>
      <c r="S8" s="111"/>
      <c r="T8" s="107"/>
      <c r="U8" s="107"/>
      <c r="V8" s="107"/>
      <c r="W8" s="107"/>
      <c r="X8" s="107"/>
      <c r="Y8" s="107"/>
      <c r="Z8" s="107"/>
      <c r="AA8" s="107"/>
      <c r="AB8" s="107"/>
      <c r="AC8" s="107"/>
      <c r="AD8" s="107"/>
      <c r="AE8" s="107"/>
      <c r="AF8" s="107"/>
      <c r="AG8" s="107"/>
      <c r="AH8" s="107"/>
    </row>
    <row r="9" spans="1:35" ht="22.5" customHeight="1" x14ac:dyDescent="0.15">
      <c r="A9" s="150"/>
      <c r="B9" s="141" t="str">
        <f t="shared" si="0"/>
        <v/>
      </c>
      <c r="C9" s="154" t="str">
        <f t="shared" si="1"/>
        <v/>
      </c>
      <c r="D9" s="141" t="str">
        <f t="shared" si="10"/>
        <v/>
      </c>
      <c r="E9" s="144" t="str">
        <f>IF(D9="","",IF(D9="末端水栓のみ",17,IF(AND(D9&lt;=450.5,$D$3="ＦＴが多い場合"),VLOOKUP(D9,'データ(編集しないでください)'!M:O,3,0),IF(AND(D9&lt;=450.5,$D$3="ＦＶが多い場合"),VLOOKUP(D9,'データ(編集しないでください)'!M:O,2,0),"グラフより読取り"))))</f>
        <v/>
      </c>
      <c r="F9" s="142"/>
      <c r="G9" s="144" t="str">
        <f t="shared" si="2"/>
        <v/>
      </c>
      <c r="H9" s="137" t="str">
        <f t="shared" si="3"/>
        <v/>
      </c>
      <c r="I9" s="28" t="str">
        <f t="shared" si="4"/>
        <v/>
      </c>
      <c r="J9" s="155" t="str">
        <f t="shared" si="5"/>
        <v/>
      </c>
      <c r="K9" s="158" t="str">
        <f t="shared" si="6"/>
        <v/>
      </c>
      <c r="L9" s="160" t="str">
        <f t="shared" si="7"/>
        <v/>
      </c>
      <c r="M9" s="147" t="str">
        <f>IF(L9="","",IF(L9=K9,"---",IF(L9&gt;=1,INDEX('データ(編集しないでください)'!$F$12:$J$23,MATCH(A9,'データ(編集しないでください)'!$E$12:$E$23,0),MATCH(H9,'データ(編集しないでください)'!$F$11:$J$11,0)))))</f>
        <v/>
      </c>
      <c r="N9" s="147" t="str">
        <f t="shared" si="8"/>
        <v/>
      </c>
      <c r="O9" s="28" t="str">
        <f t="shared" si="9"/>
        <v/>
      </c>
      <c r="P9" s="112"/>
      <c r="Q9" s="107"/>
      <c r="R9" s="107"/>
      <c r="S9" s="107"/>
      <c r="T9" s="107"/>
      <c r="U9" s="107"/>
      <c r="V9" s="107"/>
      <c r="W9" s="107"/>
      <c r="X9" s="107"/>
      <c r="Y9" s="107"/>
      <c r="Z9" s="107"/>
      <c r="AA9" s="107"/>
      <c r="AB9" s="107"/>
      <c r="AC9" s="107"/>
      <c r="AD9" s="107"/>
      <c r="AE9" s="107"/>
      <c r="AF9" s="107"/>
      <c r="AG9" s="107"/>
      <c r="AH9" s="107"/>
    </row>
    <row r="10" spans="1:35" ht="22.5" customHeight="1" x14ac:dyDescent="0.15">
      <c r="A10" s="150"/>
      <c r="B10" s="141" t="str">
        <f t="shared" si="0"/>
        <v/>
      </c>
      <c r="C10" s="154" t="str">
        <f t="shared" ref="C10:C34" si="11">IF(B10="","",IF($B$3="戸数（戸）",ROUNDUP(IF(B10="末端水栓のみ",17,IF(B10=1,34,IF(B10&lt;=9,42*B10^0.33,IF(B10&lt;=599,19*B10^0.67,2.8*B10^0.97)))),1),"")+IF($B$3="人数（人）",IF(B10="末端水栓のみ",17,IF(B10&lt;=30,ROUNDUP(26*B10^0.36,1),IF(B10&lt;=200,ROUNDUP(13*B10^0.56,1),IF(B10&lt;=2000,ROUNDUP(6.9*B10^0.67,1),"不可")))),""))</f>
        <v/>
      </c>
      <c r="D10" s="141" t="str">
        <f t="shared" si="10"/>
        <v/>
      </c>
      <c r="E10" s="144" t="str">
        <f>IF(D10="","",IF(D10="末端水栓のみ",17,IF(AND(D10&lt;=450.5,$D$3="ＦＴが多い場合"),VLOOKUP(D10,'データ(編集しないでください)'!M:O,3,0),IF(AND(D10&lt;=450.5,$D$3="ＦＶが多い場合"),VLOOKUP(D10,'データ(編集しないでください)'!M:O,2,0),"グラフより読取り"))))</f>
        <v/>
      </c>
      <c r="F10" s="142"/>
      <c r="G10" s="144" t="str">
        <f t="shared" si="2"/>
        <v/>
      </c>
      <c r="H10" s="137" t="str">
        <f t="shared" si="3"/>
        <v/>
      </c>
      <c r="I10" s="28" t="str">
        <f t="shared" ref="I10:I34" si="12">IF(A10="","",IF(H10&lt;=50,ROUND((0.013+(0.017-0.109*H10/1000)*H10/2000/SQRT(G10/60/1000/3.14))*82*POWER(G10/60/1000,2)/POWER(H10/1000,5),2),ROUND(POWER(120,-1.85)*POWER(H10/1000,-4.87)*POWER(G10/60/1000,1.85)*10.666*1000,2)))</f>
        <v/>
      </c>
      <c r="J10" s="155" t="str">
        <f t="shared" ref="J10:J34" si="13">IF(A10="","",(G10/60/1000)/(H10*H10*0.786/1000000))</f>
        <v/>
      </c>
      <c r="K10" s="158" t="str">
        <f t="shared" si="6"/>
        <v/>
      </c>
      <c r="L10" s="160" t="str">
        <f t="shared" si="7"/>
        <v/>
      </c>
      <c r="M10" s="147" t="str">
        <f>IF(L10="","",IF(L10=K10,"---",IF(L10&gt;=1,INDEX('データ(編集しないでください)'!$F$12:$J$23,MATCH(A10,'データ(編集しないでください)'!$E$12:$E$23,0),MATCH(H10,'データ(編集しないでください)'!$F$11:$J$11,0)))))</f>
        <v/>
      </c>
      <c r="N10" s="147" t="str">
        <f t="shared" ref="N10:N34" si="14">IF(K10+L10*M10=0,"",K10+L10*M10)</f>
        <v/>
      </c>
      <c r="O10" s="28" t="str">
        <f t="shared" ref="O10:O34" si="15">IF(A10="","",IF(N10&gt;0,ROUNDUP(I10*N10/1000,2),"損失を入力"))</f>
        <v/>
      </c>
      <c r="P10" s="112"/>
      <c r="Q10" s="107"/>
      <c r="R10" s="107"/>
      <c r="S10" s="107"/>
      <c r="T10" s="107"/>
      <c r="U10" s="107"/>
      <c r="V10" s="107"/>
      <c r="W10" s="107"/>
      <c r="X10" s="107"/>
      <c r="Y10" s="107"/>
      <c r="Z10" s="107"/>
      <c r="AA10" s="107"/>
      <c r="AB10" s="107"/>
      <c r="AC10" s="107"/>
      <c r="AD10" s="107"/>
      <c r="AE10" s="107"/>
      <c r="AF10" s="107"/>
      <c r="AG10" s="107"/>
      <c r="AH10" s="107"/>
    </row>
    <row r="11" spans="1:35" ht="22.5" customHeight="1" x14ac:dyDescent="0.15">
      <c r="A11" s="150"/>
      <c r="B11" s="141" t="str">
        <f t="shared" si="0"/>
        <v/>
      </c>
      <c r="C11" s="154" t="str">
        <f t="shared" si="11"/>
        <v/>
      </c>
      <c r="D11" s="141" t="str">
        <f t="shared" si="10"/>
        <v/>
      </c>
      <c r="E11" s="144" t="str">
        <f>IF(D11="","",IF(D11="末端水栓のみ",17,IF(AND(D11&lt;=450.5,$D$3="ＦＴが多い場合"),VLOOKUP(D11,'データ(編集しないでください)'!M:O,3,0),IF(AND(D11&lt;=450.5,$D$3="ＦＶが多い場合"),VLOOKUP(D11,'データ(編集しないでください)'!M:O,2,0),"グラフより読取り"))))</f>
        <v/>
      </c>
      <c r="F11" s="142"/>
      <c r="G11" s="144" t="str">
        <f t="shared" si="2"/>
        <v/>
      </c>
      <c r="H11" s="137" t="str">
        <f t="shared" si="3"/>
        <v/>
      </c>
      <c r="I11" s="28" t="str">
        <f t="shared" si="12"/>
        <v/>
      </c>
      <c r="J11" s="155" t="str">
        <f t="shared" si="13"/>
        <v/>
      </c>
      <c r="K11" s="158" t="str">
        <f t="shared" si="6"/>
        <v/>
      </c>
      <c r="L11" s="160" t="str">
        <f t="shared" si="7"/>
        <v/>
      </c>
      <c r="M11" s="147" t="str">
        <f>IF(L11="","",IF(L11=K11,"---",IF(L11&gt;=1,INDEX('データ(編集しないでください)'!$F$12:$J$23,MATCH(A11,'データ(編集しないでください)'!$E$12:$E$23,0),MATCH(H11,'データ(編集しないでください)'!$F$11:$J$11,0)))))</f>
        <v/>
      </c>
      <c r="N11" s="147" t="str">
        <f t="shared" si="14"/>
        <v/>
      </c>
      <c r="O11" s="28" t="str">
        <f t="shared" si="15"/>
        <v/>
      </c>
      <c r="P11" s="107"/>
      <c r="Q11" s="107"/>
      <c r="R11" s="107"/>
      <c r="S11" s="107"/>
      <c r="T11" s="107"/>
      <c r="U11" s="107"/>
      <c r="V11" s="107"/>
      <c r="W11" s="107"/>
      <c r="X11" s="107"/>
      <c r="Y11" s="107"/>
      <c r="Z11" s="107"/>
      <c r="AA11" s="107"/>
      <c r="AB11" s="107"/>
      <c r="AC11" s="107"/>
      <c r="AD11" s="107"/>
      <c r="AE11" s="107"/>
      <c r="AF11" s="107"/>
      <c r="AG11" s="107"/>
      <c r="AH11" s="107"/>
    </row>
    <row r="12" spans="1:35" ht="22.5" customHeight="1" x14ac:dyDescent="0.15">
      <c r="A12" s="150"/>
      <c r="B12" s="141" t="str">
        <f t="shared" si="0"/>
        <v/>
      </c>
      <c r="C12" s="154" t="str">
        <f t="shared" si="11"/>
        <v/>
      </c>
      <c r="D12" s="141" t="str">
        <f t="shared" si="10"/>
        <v/>
      </c>
      <c r="E12" s="144" t="str">
        <f>IF(D12="","",IF(D12="末端水栓のみ",17,IF(AND(D12&lt;=450.5,$D$3="ＦＴが多い場合"),VLOOKUP(D12,'データ(編集しないでください)'!M:O,3,0),IF(AND(D12&lt;=450.5,$D$3="ＦＶが多い場合"),VLOOKUP(D12,'データ(編集しないでください)'!M:O,2,0),"グラフより読取り"))))</f>
        <v/>
      </c>
      <c r="F12" s="142"/>
      <c r="G12" s="144" t="str">
        <f t="shared" si="2"/>
        <v/>
      </c>
      <c r="H12" s="137" t="str">
        <f t="shared" si="3"/>
        <v/>
      </c>
      <c r="I12" s="28" t="str">
        <f t="shared" si="12"/>
        <v/>
      </c>
      <c r="J12" s="155" t="str">
        <f t="shared" si="13"/>
        <v/>
      </c>
      <c r="K12" s="158" t="str">
        <f t="shared" si="6"/>
        <v/>
      </c>
      <c r="L12" s="160" t="str">
        <f t="shared" si="7"/>
        <v/>
      </c>
      <c r="M12" s="147" t="str">
        <f>IF(L12="","",IF(L12=K12,"---",IF(L12&gt;=1,INDEX('データ(編集しないでください)'!$F$12:$J$23,MATCH(A12,'データ(編集しないでください)'!$E$12:$E$23,0),MATCH(H12,'データ(編集しないでください)'!$F$11:$J$11,0)))))</f>
        <v/>
      </c>
      <c r="N12" s="147" t="str">
        <f t="shared" si="14"/>
        <v/>
      </c>
      <c r="O12" s="28" t="str">
        <f t="shared" si="15"/>
        <v/>
      </c>
      <c r="P12" s="107"/>
      <c r="Q12" s="107"/>
      <c r="R12" s="107"/>
      <c r="S12" s="107"/>
      <c r="T12" s="107"/>
      <c r="U12" s="107"/>
      <c r="V12" s="107"/>
      <c r="W12" s="107"/>
      <c r="X12" s="107"/>
      <c r="Y12" s="107"/>
      <c r="Z12" s="107"/>
      <c r="AA12" s="107"/>
      <c r="AB12" s="107"/>
      <c r="AC12" s="107"/>
      <c r="AD12" s="107"/>
      <c r="AE12" s="107"/>
      <c r="AF12" s="107"/>
      <c r="AG12" s="107"/>
      <c r="AH12" s="107"/>
    </row>
    <row r="13" spans="1:35" ht="22.5" customHeight="1" x14ac:dyDescent="0.15">
      <c r="A13" s="150"/>
      <c r="B13" s="141" t="str">
        <f t="shared" si="0"/>
        <v/>
      </c>
      <c r="C13" s="154" t="str">
        <f t="shared" si="11"/>
        <v/>
      </c>
      <c r="D13" s="141" t="str">
        <f t="shared" si="10"/>
        <v/>
      </c>
      <c r="E13" s="144" t="str">
        <f>IF(D13="","",IF(D13="末端水栓のみ",17,IF(AND(D13&lt;=450.5,$D$3="ＦＴが多い場合"),VLOOKUP(D13,'データ(編集しないでください)'!M:O,3,0),IF(AND(D13&lt;=450.5,$D$3="ＦＶが多い場合"),VLOOKUP(D13,'データ(編集しないでください)'!M:O,2,0),"グラフより読取り"))))</f>
        <v/>
      </c>
      <c r="F13" s="142"/>
      <c r="G13" s="144" t="str">
        <f t="shared" si="2"/>
        <v/>
      </c>
      <c r="H13" s="137" t="str">
        <f t="shared" si="3"/>
        <v/>
      </c>
      <c r="I13" s="28" t="str">
        <f t="shared" si="12"/>
        <v/>
      </c>
      <c r="J13" s="155" t="str">
        <f t="shared" si="13"/>
        <v/>
      </c>
      <c r="K13" s="158" t="str">
        <f t="shared" si="6"/>
        <v/>
      </c>
      <c r="L13" s="160" t="str">
        <f t="shared" si="7"/>
        <v/>
      </c>
      <c r="M13" s="147" t="str">
        <f>IF(L13="","",IF(L13=K13,"---",IF(L13&gt;=1,INDEX('データ(編集しないでください)'!$F$12:$J$23,MATCH(A13,'データ(編集しないでください)'!$E$12:$E$23,0),MATCH(H13,'データ(編集しないでください)'!$F$11:$J$11,0)))))</f>
        <v/>
      </c>
      <c r="N13" s="147" t="str">
        <f t="shared" si="14"/>
        <v/>
      </c>
      <c r="O13" s="28" t="str">
        <f t="shared" si="15"/>
        <v/>
      </c>
      <c r="P13" s="107"/>
      <c r="Q13" s="107"/>
      <c r="R13" s="107"/>
      <c r="S13" s="107"/>
      <c r="T13" s="107"/>
      <c r="U13" s="107"/>
      <c r="V13" s="107"/>
      <c r="W13" s="107"/>
      <c r="X13" s="107"/>
      <c r="Y13" s="107"/>
      <c r="Z13" s="107"/>
      <c r="AA13" s="107"/>
      <c r="AB13" s="107"/>
      <c r="AC13" s="107"/>
      <c r="AD13" s="107"/>
      <c r="AE13" s="107"/>
      <c r="AF13" s="107"/>
      <c r="AG13" s="107"/>
      <c r="AH13" s="107"/>
    </row>
    <row r="14" spans="1:35" ht="22.5" customHeight="1" x14ac:dyDescent="0.15">
      <c r="A14" s="150"/>
      <c r="B14" s="141" t="str">
        <f t="shared" si="0"/>
        <v/>
      </c>
      <c r="C14" s="154" t="str">
        <f t="shared" si="11"/>
        <v/>
      </c>
      <c r="D14" s="141" t="str">
        <f t="shared" si="10"/>
        <v/>
      </c>
      <c r="E14" s="144" t="str">
        <f>IF(D14="","",IF(D14="末端水栓のみ",17,IF(AND(D14&lt;=450.5,$D$3="ＦＴが多い場合"),VLOOKUP(D14,'データ(編集しないでください)'!M:O,3,0),IF(AND(D14&lt;=450.5,$D$3="ＦＶが多い場合"),VLOOKUP(D14,'データ(編集しないでください)'!M:O,2,0),"グラフより読取り"))))</f>
        <v/>
      </c>
      <c r="F14" s="142"/>
      <c r="G14" s="144" t="str">
        <f t="shared" si="2"/>
        <v/>
      </c>
      <c r="H14" s="137" t="str">
        <f t="shared" si="3"/>
        <v/>
      </c>
      <c r="I14" s="28" t="str">
        <f t="shared" si="12"/>
        <v/>
      </c>
      <c r="J14" s="155" t="str">
        <f t="shared" si="13"/>
        <v/>
      </c>
      <c r="K14" s="158" t="str">
        <f t="shared" si="6"/>
        <v/>
      </c>
      <c r="L14" s="160" t="str">
        <f t="shared" si="7"/>
        <v/>
      </c>
      <c r="M14" s="147" t="str">
        <f>IF(L14="","",IF(L14=K14,"---",IF(L14&gt;=1,INDEX('データ(編集しないでください)'!$F$12:$J$23,MATCH(A14,'データ(編集しないでください)'!$E$12:$E$23,0),MATCH(H14,'データ(編集しないでください)'!$F$11:$J$11,0)))))</f>
        <v/>
      </c>
      <c r="N14" s="147" t="str">
        <f t="shared" si="14"/>
        <v/>
      </c>
      <c r="O14" s="28" t="str">
        <f t="shared" si="15"/>
        <v/>
      </c>
      <c r="P14" s="107"/>
      <c r="Q14" s="107"/>
      <c r="R14" s="107"/>
      <c r="S14" s="107"/>
      <c r="T14" s="107"/>
      <c r="U14" s="107"/>
      <c r="V14" s="107"/>
      <c r="W14" s="107"/>
      <c r="X14" s="107"/>
      <c r="Y14" s="107"/>
      <c r="Z14" s="107"/>
      <c r="AA14" s="107"/>
      <c r="AB14" s="107"/>
      <c r="AC14" s="107"/>
      <c r="AD14" s="107"/>
      <c r="AE14" s="107"/>
      <c r="AF14" s="107"/>
      <c r="AG14" s="107"/>
      <c r="AH14" s="107"/>
    </row>
    <row r="15" spans="1:35" ht="22.5" customHeight="1" x14ac:dyDescent="0.15">
      <c r="A15" s="150"/>
      <c r="B15" s="141" t="str">
        <f t="shared" si="0"/>
        <v/>
      </c>
      <c r="C15" s="154" t="str">
        <f t="shared" ref="C15:C22" si="16">IF(B15="","",IF($B$3="戸数（戸）",ROUNDUP(IF(B15="末端水栓のみ",17,IF(B15=1,34,IF(B15&lt;=9,42*B15^0.33,IF(B15&lt;=599,19*B15^0.67,2.8*B15^0.97)))),1),"")+IF($B$3="人数（人）",IF(B15="末端水栓のみ",17,IF(B15&lt;=30,ROUNDUP(26*B15^0.36,1),IF(B15&lt;=200,ROUNDUP(13*B15^0.56,1),IF(B15&lt;=2000,ROUNDUP(6.9*B15^0.67,1),"不可")))),""))</f>
        <v/>
      </c>
      <c r="D15" s="141" t="str">
        <f t="shared" si="10"/>
        <v/>
      </c>
      <c r="E15" s="144" t="str">
        <f>IF(D15="","",IF(D15="末端水栓のみ",17,IF(AND(D15&lt;=450.5,$D$3="ＦＴが多い場合"),VLOOKUP(D15,'データ(編集しないでください)'!M:O,3,0),IF(AND(D15&lt;=450.5,$D$3="ＦＶが多い場合"),VLOOKUP(D15,'データ(編集しないでください)'!M:O,2,0),"グラフより読取り"))))</f>
        <v/>
      </c>
      <c r="F15" s="142"/>
      <c r="G15" s="144" t="str">
        <f t="shared" si="2"/>
        <v/>
      </c>
      <c r="H15" s="137" t="str">
        <f t="shared" si="3"/>
        <v/>
      </c>
      <c r="I15" s="28" t="str">
        <f t="shared" ref="I15:I22" si="17">IF(A15="","",IF(H15&lt;=50,ROUND((0.013+(0.017-0.109*H15/1000)*H15/2000/SQRT(G15/60/1000/3.14))*82*POWER(G15/60/1000,2)/POWER(H15/1000,5),2),ROUND(POWER(120,-1.85)*POWER(H15/1000,-4.87)*POWER(G15/60/1000,1.85)*10.666*1000,2)))</f>
        <v/>
      </c>
      <c r="J15" s="155" t="str">
        <f t="shared" ref="J15:J22" si="18">IF(A15="","",(G15/60/1000)/(H15*H15*0.786/1000000))</f>
        <v/>
      </c>
      <c r="K15" s="158" t="str">
        <f t="shared" si="6"/>
        <v/>
      </c>
      <c r="L15" s="160" t="str">
        <f t="shared" si="7"/>
        <v/>
      </c>
      <c r="M15" s="147" t="str">
        <f>IF(L15="","",IF(L15=K15,"---",IF(L15&gt;=1,INDEX('データ(編集しないでください)'!$F$12:$J$23,MATCH(A15,'データ(編集しないでください)'!$E$12:$E$23,0),MATCH(H15,'データ(編集しないでください)'!$F$11:$J$11,0)))))</f>
        <v/>
      </c>
      <c r="N15" s="147" t="str">
        <f t="shared" ref="N15:N22" si="19">IF(K15+L15*M15=0,"",K15+L15*M15)</f>
        <v/>
      </c>
      <c r="O15" s="28" t="str">
        <f t="shared" ref="O15:O22" si="20">IF(A15="","",IF(N15&gt;0,ROUNDUP(I15*N15/1000,2),"損失を入力"))</f>
        <v/>
      </c>
      <c r="P15" s="107"/>
      <c r="Q15" s="107"/>
      <c r="R15" s="107"/>
      <c r="S15" s="107"/>
      <c r="T15" s="107"/>
      <c r="U15" s="107"/>
      <c r="V15" s="107"/>
      <c r="W15" s="107"/>
      <c r="X15" s="107"/>
      <c r="Y15" s="107"/>
      <c r="Z15" s="107"/>
      <c r="AA15" s="107"/>
      <c r="AB15" s="107"/>
      <c r="AC15" s="107"/>
      <c r="AD15" s="107"/>
      <c r="AE15" s="107"/>
      <c r="AF15" s="107"/>
      <c r="AG15" s="107"/>
      <c r="AH15" s="107"/>
    </row>
    <row r="16" spans="1:35" ht="22.5" customHeight="1" x14ac:dyDescent="0.15">
      <c r="A16" s="150"/>
      <c r="B16" s="141" t="str">
        <f t="shared" si="0"/>
        <v/>
      </c>
      <c r="C16" s="154" t="str">
        <f t="shared" si="16"/>
        <v/>
      </c>
      <c r="D16" s="141" t="str">
        <f t="shared" si="10"/>
        <v/>
      </c>
      <c r="E16" s="144" t="str">
        <f>IF(D16="","",IF(D16="末端水栓のみ",17,IF(AND(D16&lt;=450.5,$D$3="ＦＴが多い場合"),VLOOKUP(D16,'データ(編集しないでください)'!M:O,3,0),IF(AND(D16&lt;=450.5,$D$3="ＦＶが多い場合"),VLOOKUP(D16,'データ(編集しないでください)'!M:O,2,0),"グラフより読取り"))))</f>
        <v/>
      </c>
      <c r="F16" s="142"/>
      <c r="G16" s="144" t="str">
        <f t="shared" si="2"/>
        <v/>
      </c>
      <c r="H16" s="137" t="str">
        <f t="shared" si="3"/>
        <v/>
      </c>
      <c r="I16" s="28" t="str">
        <f t="shared" si="17"/>
        <v/>
      </c>
      <c r="J16" s="155" t="str">
        <f t="shared" si="18"/>
        <v/>
      </c>
      <c r="K16" s="158" t="str">
        <f t="shared" si="6"/>
        <v/>
      </c>
      <c r="L16" s="160" t="str">
        <f t="shared" si="7"/>
        <v/>
      </c>
      <c r="M16" s="147" t="str">
        <f>IF(L16="","",IF(L16=K16,"---",IF(L16&gt;=1,INDEX('データ(編集しないでください)'!$F$12:$J$23,MATCH(A16,'データ(編集しないでください)'!$E$12:$E$23,0),MATCH(H16,'データ(編集しないでください)'!$F$11:$J$11,0)))))</f>
        <v/>
      </c>
      <c r="N16" s="147" t="str">
        <f t="shared" si="19"/>
        <v/>
      </c>
      <c r="O16" s="28" t="str">
        <f t="shared" si="20"/>
        <v/>
      </c>
      <c r="P16" s="107"/>
      <c r="Q16" s="107"/>
      <c r="R16" s="107"/>
      <c r="S16" s="107"/>
      <c r="T16" s="107"/>
      <c r="U16" s="107"/>
      <c r="V16" s="107"/>
      <c r="W16" s="107"/>
      <c r="X16" s="107"/>
      <c r="Y16" s="107"/>
      <c r="Z16" s="107"/>
      <c r="AA16" s="107"/>
      <c r="AB16" s="107"/>
      <c r="AC16" s="107"/>
      <c r="AD16" s="107"/>
      <c r="AE16" s="107"/>
      <c r="AF16" s="107"/>
      <c r="AG16" s="107"/>
      <c r="AH16" s="107"/>
    </row>
    <row r="17" spans="1:34" ht="22.5" customHeight="1" x14ac:dyDescent="0.15">
      <c r="A17" s="150"/>
      <c r="B17" s="141" t="str">
        <f t="shared" si="0"/>
        <v/>
      </c>
      <c r="C17" s="154" t="str">
        <f t="shared" si="16"/>
        <v/>
      </c>
      <c r="D17" s="141" t="str">
        <f t="shared" si="10"/>
        <v/>
      </c>
      <c r="E17" s="144" t="str">
        <f>IF(D17="","",IF(D17="末端水栓のみ",17,IF(AND(D17&lt;=450.5,$D$3="ＦＴが多い場合"),VLOOKUP(D17,'データ(編集しないでください)'!M:O,3,0),IF(AND(D17&lt;=450.5,$D$3="ＦＶが多い場合"),VLOOKUP(D17,'データ(編集しないでください)'!M:O,2,0),"グラフより読取り"))))</f>
        <v/>
      </c>
      <c r="F17" s="142"/>
      <c r="G17" s="144" t="str">
        <f t="shared" si="2"/>
        <v/>
      </c>
      <c r="H17" s="137" t="str">
        <f t="shared" si="3"/>
        <v/>
      </c>
      <c r="I17" s="28" t="str">
        <f t="shared" si="17"/>
        <v/>
      </c>
      <c r="J17" s="155" t="str">
        <f t="shared" si="18"/>
        <v/>
      </c>
      <c r="K17" s="158" t="str">
        <f t="shared" si="6"/>
        <v/>
      </c>
      <c r="L17" s="160" t="str">
        <f t="shared" si="7"/>
        <v/>
      </c>
      <c r="M17" s="147" t="str">
        <f>IF(L17="","",IF(L17=K17,"---",IF(L17&gt;=1,INDEX('データ(編集しないでください)'!$F$12:$J$23,MATCH(A17,'データ(編集しないでください)'!$E$12:$E$23,0),MATCH(H17,'データ(編集しないでください)'!$F$11:$J$11,0)))))</f>
        <v/>
      </c>
      <c r="N17" s="147" t="str">
        <f t="shared" si="19"/>
        <v/>
      </c>
      <c r="O17" s="28" t="str">
        <f t="shared" si="20"/>
        <v/>
      </c>
      <c r="P17" s="107"/>
      <c r="Q17" s="107"/>
      <c r="R17" s="107"/>
      <c r="S17" s="107"/>
      <c r="T17" s="107"/>
      <c r="U17" s="107"/>
      <c r="V17" s="107"/>
      <c r="W17" s="107"/>
      <c r="X17" s="107"/>
      <c r="Y17" s="107"/>
      <c r="Z17" s="107"/>
      <c r="AA17" s="107"/>
      <c r="AB17" s="107"/>
      <c r="AC17" s="107"/>
      <c r="AD17" s="107"/>
      <c r="AE17" s="107"/>
      <c r="AF17" s="107"/>
      <c r="AG17" s="107"/>
      <c r="AH17" s="107"/>
    </row>
    <row r="18" spans="1:34" ht="22.5" customHeight="1" x14ac:dyDescent="0.15">
      <c r="A18" s="150"/>
      <c r="B18" s="141" t="str">
        <f t="shared" si="0"/>
        <v/>
      </c>
      <c r="C18" s="154" t="str">
        <f t="shared" si="16"/>
        <v/>
      </c>
      <c r="D18" s="141" t="str">
        <f t="shared" si="10"/>
        <v/>
      </c>
      <c r="E18" s="144" t="str">
        <f>IF(D18="","",IF(D18="末端水栓のみ",17,IF(AND(D18&lt;=450.5,$D$3="ＦＴが多い場合"),VLOOKUP(D18,'データ(編集しないでください)'!M:O,3,0),IF(AND(D18&lt;=450.5,$D$3="ＦＶが多い場合"),VLOOKUP(D18,'データ(編集しないでください)'!M:O,2,0),"グラフより読取り"))))</f>
        <v/>
      </c>
      <c r="F18" s="142"/>
      <c r="G18" s="144" t="str">
        <f t="shared" si="2"/>
        <v/>
      </c>
      <c r="H18" s="137" t="str">
        <f t="shared" si="3"/>
        <v/>
      </c>
      <c r="I18" s="28" t="str">
        <f t="shared" si="17"/>
        <v/>
      </c>
      <c r="J18" s="155" t="str">
        <f t="shared" si="18"/>
        <v/>
      </c>
      <c r="K18" s="158" t="str">
        <f t="shared" si="6"/>
        <v/>
      </c>
      <c r="L18" s="160" t="str">
        <f t="shared" si="7"/>
        <v/>
      </c>
      <c r="M18" s="147" t="str">
        <f>IF(L18="","",IF(L18=K18,"---",IF(L18&gt;=1,INDEX('データ(編集しないでください)'!$F$12:$J$23,MATCH(A18,'データ(編集しないでください)'!$E$12:$E$23,0),MATCH(H18,'データ(編集しないでください)'!$F$11:$J$11,0)))))</f>
        <v/>
      </c>
      <c r="N18" s="147" t="str">
        <f t="shared" si="19"/>
        <v/>
      </c>
      <c r="O18" s="28" t="str">
        <f t="shared" si="20"/>
        <v/>
      </c>
      <c r="P18" s="107"/>
      <c r="Q18" s="107"/>
      <c r="R18" s="107"/>
      <c r="S18" s="107"/>
      <c r="T18" s="107"/>
      <c r="U18" s="107"/>
      <c r="V18" s="107"/>
      <c r="W18" s="107"/>
      <c r="X18" s="107"/>
      <c r="Y18" s="107"/>
      <c r="Z18" s="107"/>
      <c r="AA18" s="107"/>
      <c r="AB18" s="107"/>
      <c r="AC18" s="107"/>
      <c r="AD18" s="107"/>
      <c r="AE18" s="107"/>
      <c r="AF18" s="107"/>
      <c r="AG18" s="107"/>
      <c r="AH18" s="107"/>
    </row>
    <row r="19" spans="1:34" ht="22.5" customHeight="1" x14ac:dyDescent="0.15">
      <c r="A19" s="150"/>
      <c r="B19" s="141" t="str">
        <f t="shared" si="0"/>
        <v/>
      </c>
      <c r="C19" s="154" t="str">
        <f t="shared" si="16"/>
        <v/>
      </c>
      <c r="D19" s="141" t="str">
        <f t="shared" si="10"/>
        <v/>
      </c>
      <c r="E19" s="144" t="str">
        <f>IF(D19="","",IF(D19="末端水栓のみ",17,IF(AND(D19&lt;=450.5,$D$3="ＦＴが多い場合"),VLOOKUP(D19,'データ(編集しないでください)'!M:O,3,0),IF(AND(D19&lt;=450.5,$D$3="ＦＶが多い場合"),VLOOKUP(D19,'データ(編集しないでください)'!M:O,2,0),"グラフより読取り"))))</f>
        <v/>
      </c>
      <c r="F19" s="142"/>
      <c r="G19" s="144" t="str">
        <f t="shared" si="2"/>
        <v/>
      </c>
      <c r="H19" s="137" t="str">
        <f t="shared" si="3"/>
        <v/>
      </c>
      <c r="I19" s="28" t="str">
        <f t="shared" si="17"/>
        <v/>
      </c>
      <c r="J19" s="155" t="str">
        <f t="shared" si="18"/>
        <v/>
      </c>
      <c r="K19" s="158" t="str">
        <f t="shared" si="6"/>
        <v/>
      </c>
      <c r="L19" s="160" t="str">
        <f t="shared" si="7"/>
        <v/>
      </c>
      <c r="M19" s="147" t="str">
        <f>IF(L19="","",IF(L19=K19,"---",IF(L19&gt;=1,INDEX('データ(編集しないでください)'!$F$12:$J$23,MATCH(A19,'データ(編集しないでください)'!$E$12:$E$23,0),MATCH(H19,'データ(編集しないでください)'!$F$11:$J$11,0)))))</f>
        <v/>
      </c>
      <c r="N19" s="147" t="str">
        <f t="shared" si="19"/>
        <v/>
      </c>
      <c r="O19" s="28" t="str">
        <f t="shared" si="20"/>
        <v/>
      </c>
      <c r="P19" s="107"/>
      <c r="Q19" s="107"/>
      <c r="R19" s="107"/>
      <c r="S19" s="107"/>
      <c r="T19" s="107"/>
      <c r="U19" s="107"/>
      <c r="V19" s="107"/>
      <c r="W19" s="107"/>
      <c r="X19" s="107"/>
      <c r="Y19" s="107"/>
      <c r="Z19" s="107"/>
      <c r="AA19" s="107"/>
      <c r="AB19" s="107"/>
      <c r="AC19" s="107"/>
      <c r="AD19" s="107"/>
      <c r="AE19" s="107"/>
      <c r="AF19" s="107"/>
      <c r="AG19" s="107"/>
      <c r="AH19" s="107"/>
    </row>
    <row r="20" spans="1:34" ht="22.5" customHeight="1" x14ac:dyDescent="0.15">
      <c r="A20" s="150"/>
      <c r="B20" s="141" t="str">
        <f t="shared" si="0"/>
        <v/>
      </c>
      <c r="C20" s="154" t="str">
        <f t="shared" si="16"/>
        <v/>
      </c>
      <c r="D20" s="141" t="str">
        <f t="shared" si="10"/>
        <v/>
      </c>
      <c r="E20" s="144" t="str">
        <f>IF(D20="","",IF(D20="末端水栓のみ",17,IF(AND(D20&lt;=450.5,$D$3="ＦＴが多い場合"),VLOOKUP(D20,'データ(編集しないでください)'!M:O,3,0),IF(AND(D20&lt;=450.5,$D$3="ＦＶが多い場合"),VLOOKUP(D20,'データ(編集しないでください)'!M:O,2,0),"グラフより読取り"))))</f>
        <v/>
      </c>
      <c r="F20" s="142"/>
      <c r="G20" s="144" t="str">
        <f t="shared" si="2"/>
        <v/>
      </c>
      <c r="H20" s="137" t="str">
        <f t="shared" si="3"/>
        <v/>
      </c>
      <c r="I20" s="28" t="str">
        <f t="shared" si="17"/>
        <v/>
      </c>
      <c r="J20" s="155" t="str">
        <f t="shared" si="18"/>
        <v/>
      </c>
      <c r="K20" s="158" t="str">
        <f t="shared" si="6"/>
        <v/>
      </c>
      <c r="L20" s="160" t="str">
        <f t="shared" si="7"/>
        <v/>
      </c>
      <c r="M20" s="147" t="str">
        <f>IF(L20="","",IF(L20=K20,"---",IF(L20&gt;=1,INDEX('データ(編集しないでください)'!$F$12:$J$23,MATCH(A20,'データ(編集しないでください)'!$E$12:$E$23,0),MATCH(H20,'データ(編集しないでください)'!$F$11:$J$11,0)))))</f>
        <v/>
      </c>
      <c r="N20" s="147" t="str">
        <f t="shared" si="19"/>
        <v/>
      </c>
      <c r="O20" s="28" t="str">
        <f t="shared" si="20"/>
        <v/>
      </c>
      <c r="P20" s="107"/>
      <c r="Q20" s="107"/>
      <c r="R20" s="107"/>
      <c r="S20" s="107"/>
      <c r="T20" s="107"/>
      <c r="U20" s="107"/>
      <c r="V20" s="107"/>
      <c r="W20" s="107"/>
      <c r="X20" s="107"/>
      <c r="Y20" s="107"/>
      <c r="Z20" s="107"/>
      <c r="AA20" s="107"/>
      <c r="AB20" s="107"/>
      <c r="AC20" s="107"/>
      <c r="AD20" s="107"/>
      <c r="AE20" s="107"/>
      <c r="AF20" s="107"/>
      <c r="AG20" s="107"/>
      <c r="AH20" s="107"/>
    </row>
    <row r="21" spans="1:34" ht="22.5" customHeight="1" x14ac:dyDescent="0.15">
      <c r="A21" s="150"/>
      <c r="B21" s="141" t="str">
        <f t="shared" si="0"/>
        <v/>
      </c>
      <c r="C21" s="154" t="str">
        <f t="shared" si="16"/>
        <v/>
      </c>
      <c r="D21" s="141" t="str">
        <f t="shared" si="10"/>
        <v/>
      </c>
      <c r="E21" s="144" t="str">
        <f>IF(D21="","",IF(D21="末端水栓のみ",17,IF(AND(D21&lt;=450.5,$D$3="ＦＴが多い場合"),VLOOKUP(D21,'データ(編集しないでください)'!M:O,3,0),IF(AND(D21&lt;=450.5,$D$3="ＦＶが多い場合"),VLOOKUP(D21,'データ(編集しないでください)'!M:O,2,0),"グラフより読取り"))))</f>
        <v/>
      </c>
      <c r="F21" s="142"/>
      <c r="G21" s="144" t="str">
        <f t="shared" si="2"/>
        <v/>
      </c>
      <c r="H21" s="137" t="str">
        <f t="shared" si="3"/>
        <v/>
      </c>
      <c r="I21" s="28" t="str">
        <f t="shared" si="17"/>
        <v/>
      </c>
      <c r="J21" s="155" t="str">
        <f t="shared" si="18"/>
        <v/>
      </c>
      <c r="K21" s="158" t="str">
        <f t="shared" si="6"/>
        <v/>
      </c>
      <c r="L21" s="160" t="str">
        <f t="shared" si="7"/>
        <v/>
      </c>
      <c r="M21" s="147" t="str">
        <f>IF(L21="","",IF(L21=K21,"---",IF(L21&gt;=1,INDEX('データ(編集しないでください)'!$F$12:$J$23,MATCH(A21,'データ(編集しないでください)'!$E$12:$E$23,0),MATCH(H21,'データ(編集しないでください)'!$F$11:$J$11,0)))))</f>
        <v/>
      </c>
      <c r="N21" s="147" t="str">
        <f t="shared" si="19"/>
        <v/>
      </c>
      <c r="O21" s="28" t="str">
        <f t="shared" si="20"/>
        <v/>
      </c>
      <c r="P21" s="107"/>
      <c r="Q21" s="107"/>
      <c r="R21" s="107"/>
      <c r="S21" s="107"/>
      <c r="T21" s="107"/>
      <c r="U21" s="107"/>
      <c r="V21" s="107"/>
      <c r="W21" s="107"/>
      <c r="X21" s="107"/>
      <c r="Y21" s="107"/>
      <c r="Z21" s="107"/>
      <c r="AA21" s="107"/>
      <c r="AB21" s="107"/>
      <c r="AC21" s="107"/>
      <c r="AD21" s="107"/>
      <c r="AE21" s="107"/>
      <c r="AF21" s="107"/>
      <c r="AG21" s="107"/>
      <c r="AH21" s="107"/>
    </row>
    <row r="22" spans="1:34" ht="22.5" customHeight="1" x14ac:dyDescent="0.15">
      <c r="A22" s="150"/>
      <c r="B22" s="141" t="str">
        <f t="shared" si="0"/>
        <v/>
      </c>
      <c r="C22" s="154" t="str">
        <f t="shared" si="16"/>
        <v/>
      </c>
      <c r="D22" s="141" t="str">
        <f t="shared" si="10"/>
        <v/>
      </c>
      <c r="E22" s="144" t="str">
        <f>IF(D22="","",IF(D22="末端水栓のみ",17,IF(AND(D22&lt;=450.5,$D$3="ＦＴが多い場合"),VLOOKUP(D22,'データ(編集しないでください)'!M:O,3,0),IF(AND(D22&lt;=450.5,$D$3="ＦＶが多い場合"),VLOOKUP(D22,'データ(編集しないでください)'!M:O,2,0),"グラフより読取り"))))</f>
        <v/>
      </c>
      <c r="F22" s="142"/>
      <c r="G22" s="144" t="str">
        <f t="shared" si="2"/>
        <v/>
      </c>
      <c r="H22" s="137" t="str">
        <f t="shared" si="3"/>
        <v/>
      </c>
      <c r="I22" s="28" t="str">
        <f t="shared" si="17"/>
        <v/>
      </c>
      <c r="J22" s="155" t="str">
        <f t="shared" si="18"/>
        <v/>
      </c>
      <c r="K22" s="158" t="str">
        <f t="shared" si="6"/>
        <v/>
      </c>
      <c r="L22" s="160" t="str">
        <f t="shared" si="7"/>
        <v/>
      </c>
      <c r="M22" s="147" t="str">
        <f>IF(L22="","",IF(L22=K22,"---",IF(L22&gt;=1,INDEX('データ(編集しないでください)'!$F$12:$J$23,MATCH(A22,'データ(編集しないでください)'!$E$12:$E$23,0),MATCH(H22,'データ(編集しないでください)'!$F$11:$J$11,0)))))</f>
        <v/>
      </c>
      <c r="N22" s="147" t="str">
        <f t="shared" si="19"/>
        <v/>
      </c>
      <c r="O22" s="28" t="str">
        <f t="shared" si="20"/>
        <v/>
      </c>
      <c r="P22" s="107"/>
      <c r="Q22" s="107"/>
      <c r="R22" s="107"/>
      <c r="S22" s="107"/>
      <c r="T22" s="107"/>
      <c r="U22" s="107"/>
      <c r="V22" s="107"/>
      <c r="W22" s="107"/>
      <c r="X22" s="107"/>
      <c r="Y22" s="107"/>
      <c r="Z22" s="107"/>
      <c r="AA22" s="107"/>
      <c r="AB22" s="107"/>
      <c r="AC22" s="107"/>
      <c r="AD22" s="107"/>
      <c r="AE22" s="107"/>
      <c r="AF22" s="107"/>
      <c r="AG22" s="107"/>
      <c r="AH22" s="107"/>
    </row>
    <row r="23" spans="1:34" ht="22.5" customHeight="1" x14ac:dyDescent="0.15">
      <c r="A23" s="150"/>
      <c r="B23" s="141" t="str">
        <f t="shared" si="0"/>
        <v/>
      </c>
      <c r="C23" s="154" t="str">
        <f t="shared" si="11"/>
        <v/>
      </c>
      <c r="D23" s="141" t="str">
        <f t="shared" si="10"/>
        <v/>
      </c>
      <c r="E23" s="144" t="str">
        <f>IF(D23="","",IF(D23="末端水栓のみ",17,IF(AND(D23&lt;=450.5,$D$3="ＦＴが多い場合"),VLOOKUP(D23,'データ(編集しないでください)'!M:O,3,0),IF(AND(D23&lt;=450.5,$D$3="ＦＶが多い場合"),VLOOKUP(D23,'データ(編集しないでください)'!M:O,2,0),"グラフより読取り"))))</f>
        <v/>
      </c>
      <c r="F23" s="142"/>
      <c r="G23" s="144" t="str">
        <f t="shared" si="2"/>
        <v/>
      </c>
      <c r="H23" s="137" t="str">
        <f t="shared" si="3"/>
        <v/>
      </c>
      <c r="I23" s="28" t="str">
        <f t="shared" si="12"/>
        <v/>
      </c>
      <c r="J23" s="155" t="str">
        <f t="shared" si="13"/>
        <v/>
      </c>
      <c r="K23" s="158" t="str">
        <f t="shared" si="6"/>
        <v/>
      </c>
      <c r="L23" s="160" t="str">
        <f t="shared" si="7"/>
        <v/>
      </c>
      <c r="M23" s="147" t="str">
        <f>IF(L23="","",IF(L23=K23,"---",IF(L23&gt;=1,INDEX('データ(編集しないでください)'!$F$12:$J$23,MATCH(A23,'データ(編集しないでください)'!$E$12:$E$23,0),MATCH(H23,'データ(編集しないでください)'!$F$11:$J$11,0)))))</f>
        <v/>
      </c>
      <c r="N23" s="147" t="str">
        <f t="shared" si="14"/>
        <v/>
      </c>
      <c r="O23" s="28" t="str">
        <f t="shared" si="15"/>
        <v/>
      </c>
      <c r="P23" s="107"/>
      <c r="Q23" s="107"/>
      <c r="R23" s="107"/>
      <c r="S23" s="107"/>
      <c r="T23" s="107"/>
      <c r="U23" s="107"/>
      <c r="V23" s="107"/>
      <c r="W23" s="107"/>
      <c r="X23" s="107"/>
      <c r="Y23" s="107"/>
      <c r="Z23" s="107"/>
      <c r="AA23" s="107"/>
      <c r="AB23" s="107"/>
      <c r="AC23" s="107"/>
      <c r="AD23" s="107"/>
      <c r="AE23" s="107"/>
      <c r="AF23" s="107"/>
      <c r="AG23" s="107"/>
      <c r="AH23" s="107"/>
    </row>
    <row r="24" spans="1:34" ht="22.5" customHeight="1" x14ac:dyDescent="0.15">
      <c r="A24" s="150"/>
      <c r="B24" s="141" t="str">
        <f t="shared" si="0"/>
        <v/>
      </c>
      <c r="C24" s="154" t="str">
        <f t="shared" si="11"/>
        <v/>
      </c>
      <c r="D24" s="141" t="str">
        <f t="shared" si="10"/>
        <v/>
      </c>
      <c r="E24" s="144" t="str">
        <f>IF(D24="","",IF(D24="末端水栓のみ",17,IF(AND(D24&lt;=450.5,$D$3="ＦＴが多い場合"),VLOOKUP(D24,'データ(編集しないでください)'!M:O,3,0),IF(AND(D24&lt;=450.5,$D$3="ＦＶが多い場合"),VLOOKUP(D24,'データ(編集しないでください)'!M:O,2,0),"グラフより読取り"))))</f>
        <v/>
      </c>
      <c r="F24" s="142"/>
      <c r="G24" s="144" t="str">
        <f t="shared" si="2"/>
        <v/>
      </c>
      <c r="H24" s="137" t="str">
        <f t="shared" si="3"/>
        <v/>
      </c>
      <c r="I24" s="28" t="str">
        <f t="shared" si="12"/>
        <v/>
      </c>
      <c r="J24" s="155" t="str">
        <f t="shared" si="13"/>
        <v/>
      </c>
      <c r="K24" s="158" t="str">
        <f t="shared" si="6"/>
        <v/>
      </c>
      <c r="L24" s="160" t="str">
        <f t="shared" si="7"/>
        <v/>
      </c>
      <c r="M24" s="147" t="str">
        <f>IF(L24="","",IF(L24=K24,"---",IF(L24&gt;=1,INDEX('データ(編集しないでください)'!$F$12:$J$23,MATCH(A24,'データ(編集しないでください)'!$E$12:$E$23,0),MATCH(H24,'データ(編集しないでください)'!$F$11:$J$11,0)))))</f>
        <v/>
      </c>
      <c r="N24" s="147" t="str">
        <f t="shared" si="14"/>
        <v/>
      </c>
      <c r="O24" s="28" t="str">
        <f t="shared" si="15"/>
        <v/>
      </c>
      <c r="P24" s="107"/>
      <c r="Q24" s="107"/>
      <c r="R24" s="107"/>
      <c r="S24" s="107"/>
      <c r="T24" s="107"/>
      <c r="U24" s="107"/>
      <c r="V24" s="107"/>
      <c r="W24" s="107"/>
      <c r="X24" s="107"/>
      <c r="Y24" s="107"/>
      <c r="Z24" s="107"/>
      <c r="AA24" s="107"/>
      <c r="AB24" s="107"/>
      <c r="AC24" s="107"/>
      <c r="AD24" s="107"/>
      <c r="AE24" s="107"/>
      <c r="AF24" s="107"/>
      <c r="AG24" s="107"/>
      <c r="AH24" s="107"/>
    </row>
    <row r="25" spans="1:34" ht="22.5" customHeight="1" x14ac:dyDescent="0.15">
      <c r="A25" s="150"/>
      <c r="B25" s="141" t="str">
        <f t="shared" si="0"/>
        <v/>
      </c>
      <c r="C25" s="154" t="str">
        <f t="shared" si="11"/>
        <v/>
      </c>
      <c r="D25" s="141" t="str">
        <f t="shared" si="10"/>
        <v/>
      </c>
      <c r="E25" s="144" t="str">
        <f>IF(D25="","",IF(D25="末端水栓のみ",17,IF(AND(D25&lt;=450.5,$D$3="ＦＴが多い場合"),VLOOKUP(D25,'データ(編集しないでください)'!M:O,3,0),IF(AND(D25&lt;=450.5,$D$3="ＦＶが多い場合"),VLOOKUP(D25,'データ(編集しないでください)'!M:O,2,0),"グラフより読取り"))))</f>
        <v/>
      </c>
      <c r="F25" s="142"/>
      <c r="G25" s="144" t="str">
        <f t="shared" si="2"/>
        <v/>
      </c>
      <c r="H25" s="137" t="str">
        <f t="shared" si="3"/>
        <v/>
      </c>
      <c r="I25" s="28" t="str">
        <f t="shared" si="12"/>
        <v/>
      </c>
      <c r="J25" s="155" t="str">
        <f t="shared" si="13"/>
        <v/>
      </c>
      <c r="K25" s="158" t="str">
        <f t="shared" si="6"/>
        <v/>
      </c>
      <c r="L25" s="160" t="str">
        <f t="shared" si="7"/>
        <v/>
      </c>
      <c r="M25" s="147" t="str">
        <f>IF(L25="","",IF(L25=K25,"---",IF(L25&gt;=1,INDEX('データ(編集しないでください)'!$F$12:$J$23,MATCH(A25,'データ(編集しないでください)'!$E$12:$E$23,0),MATCH(H25,'データ(編集しないでください)'!$F$11:$J$11,0)))))</f>
        <v/>
      </c>
      <c r="N25" s="147" t="str">
        <f t="shared" si="14"/>
        <v/>
      </c>
      <c r="O25" s="28" t="str">
        <f t="shared" si="15"/>
        <v/>
      </c>
      <c r="P25" s="107"/>
      <c r="Q25" s="107"/>
      <c r="R25" s="107"/>
      <c r="S25" s="107"/>
      <c r="T25" s="107"/>
      <c r="U25" s="107"/>
      <c r="V25" s="107"/>
      <c r="W25" s="107"/>
      <c r="X25" s="107"/>
      <c r="Y25" s="107"/>
      <c r="Z25" s="107"/>
      <c r="AA25" s="107"/>
      <c r="AB25" s="107"/>
      <c r="AC25" s="107"/>
      <c r="AD25" s="107"/>
      <c r="AE25" s="107"/>
      <c r="AF25" s="107"/>
      <c r="AG25" s="107"/>
      <c r="AH25" s="107"/>
    </row>
    <row r="26" spans="1:34" ht="22.5" customHeight="1" x14ac:dyDescent="0.15">
      <c r="A26" s="150"/>
      <c r="B26" s="141" t="str">
        <f t="shared" si="0"/>
        <v/>
      </c>
      <c r="C26" s="154" t="str">
        <f t="shared" si="11"/>
        <v/>
      </c>
      <c r="D26" s="141" t="str">
        <f t="shared" si="10"/>
        <v/>
      </c>
      <c r="E26" s="144" t="str">
        <f>IF(D26="","",IF(D26="末端水栓のみ",17,IF(AND(D26&lt;=450.5,$D$3="ＦＴが多い場合"),VLOOKUP(D26,'データ(編集しないでください)'!M:O,3,0),IF(AND(D26&lt;=450.5,$D$3="ＦＶが多い場合"),VLOOKUP(D26,'データ(編集しないでください)'!M:O,2,0),"グラフより読取り"))))</f>
        <v/>
      </c>
      <c r="F26" s="142"/>
      <c r="G26" s="144" t="str">
        <f t="shared" si="2"/>
        <v/>
      </c>
      <c r="H26" s="137" t="str">
        <f t="shared" si="3"/>
        <v/>
      </c>
      <c r="I26" s="28" t="str">
        <f t="shared" si="12"/>
        <v/>
      </c>
      <c r="J26" s="155" t="str">
        <f t="shared" si="13"/>
        <v/>
      </c>
      <c r="K26" s="158" t="str">
        <f t="shared" si="6"/>
        <v/>
      </c>
      <c r="L26" s="160" t="str">
        <f t="shared" si="7"/>
        <v/>
      </c>
      <c r="M26" s="147" t="str">
        <f>IF(L26="","",IF(L26=K26,"---",IF(L26&gt;=1,INDEX('データ(編集しないでください)'!$F$12:$J$23,MATCH(A26,'データ(編集しないでください)'!$E$12:$E$23,0),MATCH(H26,'データ(編集しないでください)'!$F$11:$J$11,0)))))</f>
        <v/>
      </c>
      <c r="N26" s="147" t="str">
        <f t="shared" si="14"/>
        <v/>
      </c>
      <c r="O26" s="28" t="str">
        <f t="shared" si="15"/>
        <v/>
      </c>
      <c r="P26" s="107"/>
      <c r="Q26" s="107"/>
      <c r="R26" s="107"/>
      <c r="S26" s="107"/>
      <c r="T26" s="107"/>
      <c r="U26" s="107"/>
      <c r="V26" s="107"/>
      <c r="W26" s="107"/>
      <c r="X26" s="107"/>
      <c r="Y26" s="107"/>
      <c r="Z26" s="107"/>
      <c r="AA26" s="107"/>
      <c r="AB26" s="107"/>
      <c r="AC26" s="107"/>
      <c r="AD26" s="107"/>
      <c r="AE26" s="107"/>
      <c r="AF26" s="107"/>
      <c r="AG26" s="107"/>
      <c r="AH26" s="107"/>
    </row>
    <row r="27" spans="1:34" ht="22.5" customHeight="1" x14ac:dyDescent="0.15">
      <c r="A27" s="150"/>
      <c r="B27" s="141" t="str">
        <f t="shared" si="0"/>
        <v/>
      </c>
      <c r="C27" s="154" t="str">
        <f t="shared" si="11"/>
        <v/>
      </c>
      <c r="D27" s="141" t="str">
        <f t="shared" si="10"/>
        <v/>
      </c>
      <c r="E27" s="144" t="str">
        <f>IF(D27="","",IF(D27="末端水栓のみ",17,IF(AND(D27&lt;=450.5,$D$3="ＦＴが多い場合"),VLOOKUP(D27,'データ(編集しないでください)'!M:O,3,0),IF(AND(D27&lt;=450.5,$D$3="ＦＶが多い場合"),VLOOKUP(D27,'データ(編集しないでください)'!M:O,2,0),"グラフより読取り"))))</f>
        <v/>
      </c>
      <c r="F27" s="142"/>
      <c r="G27" s="144" t="str">
        <f t="shared" si="2"/>
        <v/>
      </c>
      <c r="H27" s="137" t="str">
        <f t="shared" si="3"/>
        <v/>
      </c>
      <c r="I27" s="28" t="str">
        <f t="shared" si="12"/>
        <v/>
      </c>
      <c r="J27" s="155" t="str">
        <f t="shared" si="13"/>
        <v/>
      </c>
      <c r="K27" s="158" t="str">
        <f t="shared" si="6"/>
        <v/>
      </c>
      <c r="L27" s="160" t="str">
        <f t="shared" si="7"/>
        <v/>
      </c>
      <c r="M27" s="147" t="str">
        <f>IF(L27="","",IF(L27=K27,"---",IF(L27&gt;=1,INDEX('データ(編集しないでください)'!$F$12:$J$23,MATCH(A27,'データ(編集しないでください)'!$E$12:$E$23,0),MATCH(H27,'データ(編集しないでください)'!$F$11:$J$11,0)))))</f>
        <v/>
      </c>
      <c r="N27" s="147" t="str">
        <f t="shared" si="14"/>
        <v/>
      </c>
      <c r="O27" s="28" t="str">
        <f t="shared" si="15"/>
        <v/>
      </c>
      <c r="P27" s="107"/>
      <c r="Q27" s="107"/>
      <c r="R27" s="107"/>
      <c r="S27" s="107"/>
      <c r="T27" s="107"/>
      <c r="U27" s="107"/>
      <c r="V27" s="107"/>
      <c r="W27" s="107"/>
      <c r="X27" s="107"/>
      <c r="Y27" s="107"/>
      <c r="Z27" s="107"/>
      <c r="AA27" s="107"/>
      <c r="AB27" s="107"/>
      <c r="AC27" s="107"/>
      <c r="AD27" s="107"/>
      <c r="AE27" s="107"/>
      <c r="AF27" s="107"/>
      <c r="AG27" s="107"/>
      <c r="AH27" s="107"/>
    </row>
    <row r="28" spans="1:34" ht="22.5" customHeight="1" x14ac:dyDescent="0.15">
      <c r="A28" s="150"/>
      <c r="B28" s="141" t="str">
        <f t="shared" si="0"/>
        <v/>
      </c>
      <c r="C28" s="154" t="str">
        <f t="shared" si="11"/>
        <v/>
      </c>
      <c r="D28" s="141" t="str">
        <f t="shared" si="10"/>
        <v/>
      </c>
      <c r="E28" s="144" t="str">
        <f>IF(D28="","",IF(D28="末端水栓のみ",17,IF(AND(D28&lt;=450.5,$D$3="ＦＴが多い場合"),VLOOKUP(D28,'データ(編集しないでください)'!M:O,3,0),IF(AND(D28&lt;=450.5,$D$3="ＦＶが多い場合"),VLOOKUP(D28,'データ(編集しないでください)'!M:O,2,0),"グラフより読取り"))))</f>
        <v/>
      </c>
      <c r="F28" s="142"/>
      <c r="G28" s="144" t="str">
        <f t="shared" si="2"/>
        <v/>
      </c>
      <c r="H28" s="137" t="str">
        <f t="shared" si="3"/>
        <v/>
      </c>
      <c r="I28" s="28" t="str">
        <f t="shared" si="12"/>
        <v/>
      </c>
      <c r="J28" s="155" t="str">
        <f t="shared" si="13"/>
        <v/>
      </c>
      <c r="K28" s="158" t="str">
        <f t="shared" si="6"/>
        <v/>
      </c>
      <c r="L28" s="160" t="str">
        <f t="shared" si="7"/>
        <v/>
      </c>
      <c r="M28" s="147" t="str">
        <f>IF(L28="","",IF(L28=K28,"---",IF(L28&gt;=1,INDEX('データ(編集しないでください)'!$F$12:$J$23,MATCH(A28,'データ(編集しないでください)'!$E$12:$E$23,0),MATCH(H28,'データ(編集しないでください)'!$F$11:$J$11,0)))))</f>
        <v/>
      </c>
      <c r="N28" s="147" t="str">
        <f t="shared" si="14"/>
        <v/>
      </c>
      <c r="O28" s="28" t="str">
        <f t="shared" si="15"/>
        <v/>
      </c>
      <c r="P28" s="107"/>
      <c r="Q28" s="107"/>
      <c r="R28" s="107"/>
      <c r="S28" s="107"/>
      <c r="T28" s="107"/>
      <c r="U28" s="107"/>
      <c r="V28" s="107"/>
      <c r="W28" s="107"/>
      <c r="X28" s="107"/>
      <c r="Y28" s="107"/>
      <c r="Z28" s="107"/>
      <c r="AA28" s="107"/>
      <c r="AB28" s="107"/>
      <c r="AC28" s="107"/>
      <c r="AD28" s="107"/>
      <c r="AE28" s="107"/>
      <c r="AF28" s="107"/>
      <c r="AG28" s="107"/>
      <c r="AH28" s="107"/>
    </row>
    <row r="29" spans="1:34" ht="22.5" customHeight="1" x14ac:dyDescent="0.15">
      <c r="A29" s="150"/>
      <c r="B29" s="141" t="str">
        <f t="shared" si="0"/>
        <v/>
      </c>
      <c r="C29" s="154" t="str">
        <f t="shared" si="11"/>
        <v/>
      </c>
      <c r="D29" s="141" t="str">
        <f t="shared" si="10"/>
        <v/>
      </c>
      <c r="E29" s="144" t="str">
        <f>IF(D29="","",IF(D29="末端水栓のみ",17,IF(AND(D29&lt;=450.5,$D$3="ＦＴが多い場合"),VLOOKUP(D29,'データ(編集しないでください)'!M:O,3,0),IF(AND(D29&lt;=450.5,$D$3="ＦＶが多い場合"),VLOOKUP(D29,'データ(編集しないでください)'!M:O,2,0),"グラフより読取り"))))</f>
        <v/>
      </c>
      <c r="F29" s="142"/>
      <c r="G29" s="144" t="str">
        <f t="shared" si="2"/>
        <v/>
      </c>
      <c r="H29" s="137" t="str">
        <f t="shared" si="3"/>
        <v/>
      </c>
      <c r="I29" s="28" t="str">
        <f t="shared" si="12"/>
        <v/>
      </c>
      <c r="J29" s="155" t="str">
        <f t="shared" si="13"/>
        <v/>
      </c>
      <c r="K29" s="158" t="str">
        <f t="shared" si="6"/>
        <v/>
      </c>
      <c r="L29" s="160" t="str">
        <f t="shared" si="7"/>
        <v/>
      </c>
      <c r="M29" s="147" t="str">
        <f>IF(L29="","",IF(L29=K29,"---",IF(L29&gt;=1,INDEX('データ(編集しないでください)'!$F$12:$J$23,MATCH(A29,'データ(編集しないでください)'!$E$12:$E$23,0),MATCH(H29,'データ(編集しないでください)'!$F$11:$J$11,0)))))</f>
        <v/>
      </c>
      <c r="N29" s="147" t="str">
        <f t="shared" si="14"/>
        <v/>
      </c>
      <c r="O29" s="28" t="str">
        <f t="shared" si="15"/>
        <v/>
      </c>
      <c r="P29" s="107"/>
      <c r="Q29" s="107"/>
      <c r="R29" s="107"/>
      <c r="S29" s="107"/>
      <c r="T29" s="107"/>
      <c r="U29" s="107"/>
      <c r="V29" s="107"/>
      <c r="W29" s="107"/>
      <c r="X29" s="107"/>
      <c r="Y29" s="107"/>
      <c r="Z29" s="107"/>
      <c r="AA29" s="107"/>
      <c r="AB29" s="107"/>
      <c r="AC29" s="107"/>
      <c r="AD29" s="107"/>
      <c r="AE29" s="107"/>
      <c r="AF29" s="107"/>
      <c r="AG29" s="107"/>
      <c r="AH29" s="107"/>
    </row>
    <row r="30" spans="1:34" ht="22.5" customHeight="1" x14ac:dyDescent="0.15">
      <c r="A30" s="150"/>
      <c r="B30" s="141" t="str">
        <f t="shared" si="0"/>
        <v/>
      </c>
      <c r="C30" s="154" t="str">
        <f t="shared" si="11"/>
        <v/>
      </c>
      <c r="D30" s="141" t="str">
        <f t="shared" si="10"/>
        <v/>
      </c>
      <c r="E30" s="144" t="str">
        <f>IF(D30="","",IF(D30="末端水栓のみ",17,IF(AND(D30&lt;=450.5,$D$3="ＦＴが多い場合"),VLOOKUP(D30,'データ(編集しないでください)'!M:O,3,0),IF(AND(D30&lt;=450.5,$D$3="ＦＶが多い場合"),VLOOKUP(D30,'データ(編集しないでください)'!M:O,2,0),"グラフより読取り"))))</f>
        <v/>
      </c>
      <c r="F30" s="142"/>
      <c r="G30" s="144" t="str">
        <f t="shared" si="2"/>
        <v/>
      </c>
      <c r="H30" s="137" t="str">
        <f t="shared" si="3"/>
        <v/>
      </c>
      <c r="I30" s="28" t="str">
        <f t="shared" si="12"/>
        <v/>
      </c>
      <c r="J30" s="155" t="str">
        <f t="shared" si="13"/>
        <v/>
      </c>
      <c r="K30" s="158" t="str">
        <f t="shared" si="6"/>
        <v/>
      </c>
      <c r="L30" s="160" t="str">
        <f t="shared" si="7"/>
        <v/>
      </c>
      <c r="M30" s="147" t="str">
        <f>IF(L30="","",IF(L30=K30,"---",IF(L30&gt;=1,INDEX('データ(編集しないでください)'!$F$12:$J$23,MATCH(A30,'データ(編集しないでください)'!$E$12:$E$23,0),MATCH(H30,'データ(編集しないでください)'!$F$11:$J$11,0)))))</f>
        <v/>
      </c>
      <c r="N30" s="147" t="str">
        <f t="shared" si="14"/>
        <v/>
      </c>
      <c r="O30" s="28" t="str">
        <f t="shared" si="15"/>
        <v/>
      </c>
      <c r="P30" s="107"/>
      <c r="Q30" s="107"/>
      <c r="R30" s="107"/>
      <c r="S30" s="107"/>
      <c r="T30" s="107"/>
      <c r="U30" s="107"/>
      <c r="V30" s="107"/>
      <c r="W30" s="107"/>
      <c r="X30" s="107"/>
      <c r="Y30" s="107"/>
      <c r="Z30" s="107"/>
      <c r="AA30" s="107"/>
      <c r="AB30" s="107"/>
      <c r="AC30" s="107"/>
      <c r="AD30" s="107"/>
      <c r="AE30" s="107"/>
      <c r="AF30" s="107"/>
      <c r="AG30" s="107"/>
      <c r="AH30" s="107"/>
    </row>
    <row r="31" spans="1:34" ht="22.5" customHeight="1" x14ac:dyDescent="0.15">
      <c r="A31" s="150"/>
      <c r="B31" s="141" t="str">
        <f t="shared" si="0"/>
        <v/>
      </c>
      <c r="C31" s="154" t="str">
        <f t="shared" si="11"/>
        <v/>
      </c>
      <c r="D31" s="141" t="str">
        <f t="shared" si="10"/>
        <v/>
      </c>
      <c r="E31" s="144" t="str">
        <f>IF(D31="","",IF(D31="末端水栓のみ",17,IF(AND(D31&lt;=450.5,$D$3="ＦＴが多い場合"),VLOOKUP(D31,'データ(編集しないでください)'!M:O,3,0),IF(AND(D31&lt;=450.5,$D$3="ＦＶが多い場合"),VLOOKUP(D31,'データ(編集しないでください)'!M:O,2,0),"グラフより読取り"))))</f>
        <v/>
      </c>
      <c r="F31" s="142"/>
      <c r="G31" s="144" t="str">
        <f t="shared" si="2"/>
        <v/>
      </c>
      <c r="H31" s="137" t="str">
        <f t="shared" si="3"/>
        <v/>
      </c>
      <c r="I31" s="28" t="str">
        <f t="shared" si="12"/>
        <v/>
      </c>
      <c r="J31" s="155" t="str">
        <f t="shared" si="13"/>
        <v/>
      </c>
      <c r="K31" s="158" t="str">
        <f t="shared" si="6"/>
        <v/>
      </c>
      <c r="L31" s="160" t="str">
        <f t="shared" si="7"/>
        <v/>
      </c>
      <c r="M31" s="147" t="str">
        <f>IF(L31="","",IF(L31=K31,"---",IF(L31&gt;=1,INDEX('データ(編集しないでください)'!$F$12:$J$23,MATCH(A31,'データ(編集しないでください)'!$E$12:$E$23,0),MATCH(H31,'データ(編集しないでください)'!$F$11:$J$11,0)))))</f>
        <v/>
      </c>
      <c r="N31" s="147" t="str">
        <f t="shared" si="14"/>
        <v/>
      </c>
      <c r="O31" s="28" t="str">
        <f t="shared" si="15"/>
        <v/>
      </c>
      <c r="P31" s="107"/>
      <c r="Q31" s="107"/>
      <c r="R31" s="107"/>
      <c r="S31" s="107"/>
      <c r="T31" s="107"/>
      <c r="U31" s="107"/>
      <c r="V31" s="107"/>
      <c r="W31" s="107"/>
      <c r="X31" s="107"/>
      <c r="Y31" s="107"/>
      <c r="Z31" s="107"/>
      <c r="AA31" s="107"/>
      <c r="AB31" s="107"/>
      <c r="AC31" s="107"/>
      <c r="AD31" s="107"/>
      <c r="AE31" s="107"/>
      <c r="AF31" s="107"/>
      <c r="AG31" s="107"/>
      <c r="AH31" s="107"/>
    </row>
    <row r="32" spans="1:34" ht="22.5" customHeight="1" x14ac:dyDescent="0.15">
      <c r="A32" s="150"/>
      <c r="B32" s="141" t="str">
        <f t="shared" si="0"/>
        <v/>
      </c>
      <c r="C32" s="154" t="str">
        <f t="shared" si="11"/>
        <v/>
      </c>
      <c r="D32" s="141" t="str">
        <f t="shared" si="10"/>
        <v/>
      </c>
      <c r="E32" s="144" t="str">
        <f>IF(D32="","",IF(D32="末端水栓のみ",17,IF(AND(D32&lt;=450.5,$D$3="ＦＴが多い場合"),VLOOKUP(D32,'データ(編集しないでください)'!M:O,3,0),IF(AND(D32&lt;=450.5,$D$3="ＦＶが多い場合"),VLOOKUP(D32,'データ(編集しないでください)'!M:O,2,0),"グラフより読取り"))))</f>
        <v/>
      </c>
      <c r="F32" s="142"/>
      <c r="G32" s="144" t="str">
        <f t="shared" si="2"/>
        <v/>
      </c>
      <c r="H32" s="137" t="str">
        <f t="shared" si="3"/>
        <v/>
      </c>
      <c r="I32" s="28" t="str">
        <f t="shared" si="12"/>
        <v/>
      </c>
      <c r="J32" s="155" t="str">
        <f t="shared" si="13"/>
        <v/>
      </c>
      <c r="K32" s="158" t="str">
        <f t="shared" si="6"/>
        <v/>
      </c>
      <c r="L32" s="160" t="str">
        <f t="shared" si="7"/>
        <v/>
      </c>
      <c r="M32" s="147" t="str">
        <f>IF(L32="","",IF(L32=K32,"---",IF(L32&gt;=1,INDEX('データ(編集しないでください)'!$F$12:$J$23,MATCH(A32,'データ(編集しないでください)'!$E$12:$E$23,0),MATCH(H32,'データ(編集しないでください)'!$F$11:$J$11,0)))))</f>
        <v/>
      </c>
      <c r="N32" s="147" t="str">
        <f t="shared" si="14"/>
        <v/>
      </c>
      <c r="O32" s="28" t="str">
        <f t="shared" si="15"/>
        <v/>
      </c>
      <c r="P32" s="107"/>
      <c r="Q32" s="107"/>
      <c r="R32" s="107"/>
      <c r="S32" s="107"/>
      <c r="T32" s="107"/>
      <c r="U32" s="107"/>
      <c r="V32" s="107"/>
      <c r="W32" s="107"/>
      <c r="X32" s="107"/>
      <c r="Y32" s="107"/>
      <c r="Z32" s="107"/>
      <c r="AA32" s="107"/>
      <c r="AB32" s="107"/>
      <c r="AC32" s="107"/>
      <c r="AD32" s="107"/>
      <c r="AE32" s="107"/>
      <c r="AF32" s="107"/>
      <c r="AG32" s="107"/>
      <c r="AH32" s="107"/>
    </row>
    <row r="33" spans="1:34" ht="22.5" customHeight="1" x14ac:dyDescent="0.15">
      <c r="A33" s="150"/>
      <c r="B33" s="141" t="str">
        <f t="shared" si="0"/>
        <v/>
      </c>
      <c r="C33" s="154" t="str">
        <f t="shared" si="11"/>
        <v/>
      </c>
      <c r="D33" s="141" t="str">
        <f t="shared" si="10"/>
        <v/>
      </c>
      <c r="E33" s="144" t="str">
        <f>IF(D33="","",IF(D33="末端水栓のみ",17,IF(AND(D33&lt;=450.5,$D$3="ＦＴが多い場合"),VLOOKUP(D33,'データ(編集しないでください)'!M:O,3,0),IF(AND(D33&lt;=450.5,$D$3="ＦＶが多い場合"),VLOOKUP(D33,'データ(編集しないでください)'!M:O,2,0),"グラフより読取り"))))</f>
        <v/>
      </c>
      <c r="F33" s="142"/>
      <c r="G33" s="144" t="str">
        <f t="shared" si="2"/>
        <v/>
      </c>
      <c r="H33" s="137" t="str">
        <f t="shared" si="3"/>
        <v/>
      </c>
      <c r="I33" s="28" t="str">
        <f t="shared" si="12"/>
        <v/>
      </c>
      <c r="J33" s="155" t="str">
        <f t="shared" si="13"/>
        <v/>
      </c>
      <c r="K33" s="158" t="str">
        <f t="shared" si="6"/>
        <v/>
      </c>
      <c r="L33" s="160" t="str">
        <f t="shared" si="7"/>
        <v/>
      </c>
      <c r="M33" s="147" t="str">
        <f>IF(L33="","",IF(L33=K33,"---",IF(L33&gt;=1,INDEX('データ(編集しないでください)'!$F$12:$J$23,MATCH(A33,'データ(編集しないでください)'!$E$12:$E$23,0),MATCH(H33,'データ(編集しないでください)'!$F$11:$J$11,0)))))</f>
        <v/>
      </c>
      <c r="N33" s="147" t="str">
        <f t="shared" si="14"/>
        <v/>
      </c>
      <c r="O33" s="28" t="str">
        <f t="shared" si="15"/>
        <v/>
      </c>
      <c r="P33" s="107"/>
      <c r="Q33" s="107"/>
      <c r="R33" s="107"/>
      <c r="S33" s="107"/>
      <c r="T33" s="107"/>
      <c r="U33" s="107"/>
      <c r="V33" s="107"/>
      <c r="W33" s="107"/>
      <c r="X33" s="107"/>
      <c r="Y33" s="107"/>
      <c r="Z33" s="107"/>
      <c r="AA33" s="107"/>
      <c r="AB33" s="107"/>
      <c r="AC33" s="107"/>
      <c r="AD33" s="107"/>
      <c r="AE33" s="107"/>
      <c r="AF33" s="107"/>
      <c r="AG33" s="107"/>
      <c r="AH33" s="107"/>
    </row>
    <row r="34" spans="1:34" ht="22.5" customHeight="1" x14ac:dyDescent="0.15">
      <c r="A34" s="150"/>
      <c r="B34" s="141" t="str">
        <f t="shared" si="0"/>
        <v/>
      </c>
      <c r="C34" s="154" t="str">
        <f t="shared" si="11"/>
        <v/>
      </c>
      <c r="D34" s="141" t="str">
        <f t="shared" si="10"/>
        <v/>
      </c>
      <c r="E34" s="144" t="str">
        <f>IF(D34="","",IF(D34="末端水栓のみ",17,IF(AND(D34&lt;=450.5,$D$3="ＦＴが多い場合"),VLOOKUP(D34,'データ(編集しないでください)'!M:O,3,0),IF(AND(D34&lt;=450.5,$D$3="ＦＶが多い場合"),VLOOKUP(D34,'データ(編集しないでください)'!M:O,2,0),"グラフより読取り"))))</f>
        <v/>
      </c>
      <c r="F34" s="142"/>
      <c r="G34" s="144" t="str">
        <f t="shared" si="2"/>
        <v/>
      </c>
      <c r="H34" s="137" t="str">
        <f t="shared" si="3"/>
        <v/>
      </c>
      <c r="I34" s="28" t="str">
        <f t="shared" si="12"/>
        <v/>
      </c>
      <c r="J34" s="155" t="str">
        <f t="shared" si="13"/>
        <v/>
      </c>
      <c r="K34" s="158" t="str">
        <f t="shared" si="6"/>
        <v/>
      </c>
      <c r="L34" s="160" t="str">
        <f t="shared" si="7"/>
        <v/>
      </c>
      <c r="M34" s="147" t="str">
        <f>IF(L34="","",IF(L34=K34,"---",IF(L34&gt;=1,INDEX('データ(編集しないでください)'!$F$12:$J$23,MATCH(A34,'データ(編集しないでください)'!$E$12:$E$23,0),MATCH(H34,'データ(編集しないでください)'!$F$11:$J$11,0)))))</f>
        <v/>
      </c>
      <c r="N34" s="147" t="str">
        <f t="shared" si="14"/>
        <v/>
      </c>
      <c r="O34" s="28" t="str">
        <f t="shared" si="15"/>
        <v/>
      </c>
      <c r="P34" s="107"/>
      <c r="Q34" s="107"/>
      <c r="R34" s="107"/>
      <c r="S34" s="107"/>
      <c r="T34" s="107"/>
      <c r="U34" s="107"/>
      <c r="V34" s="107"/>
      <c r="W34" s="107"/>
      <c r="X34" s="107"/>
      <c r="Y34" s="107"/>
      <c r="Z34" s="107"/>
      <c r="AA34" s="107"/>
      <c r="AB34" s="107"/>
      <c r="AC34" s="107"/>
      <c r="AD34" s="107"/>
      <c r="AE34" s="107"/>
      <c r="AF34" s="107"/>
      <c r="AG34" s="107"/>
      <c r="AH34" s="107"/>
    </row>
    <row r="35" spans="1:34" ht="24.75" customHeight="1" x14ac:dyDescent="0.2">
      <c r="A35" s="183" t="s">
        <v>75</v>
      </c>
      <c r="B35" s="184"/>
      <c r="C35" s="184"/>
      <c r="D35" s="184"/>
      <c r="E35" s="184"/>
      <c r="F35" s="184"/>
      <c r="G35" s="184"/>
      <c r="H35" s="184"/>
      <c r="I35" s="184"/>
      <c r="J35" s="184"/>
      <c r="K35" s="184"/>
      <c r="L35" s="184"/>
      <c r="M35" s="184"/>
      <c r="N35" s="185"/>
      <c r="O35" s="134"/>
      <c r="P35" s="107"/>
      <c r="Q35" s="107"/>
      <c r="R35" s="107"/>
      <c r="S35" s="107"/>
      <c r="T35" s="107"/>
      <c r="U35" s="107"/>
      <c r="V35" s="107"/>
      <c r="W35" s="107"/>
      <c r="X35" s="107"/>
      <c r="Y35" s="107"/>
      <c r="Z35" s="107"/>
      <c r="AA35" s="107"/>
      <c r="AB35" s="107"/>
      <c r="AC35" s="107"/>
      <c r="AD35" s="107"/>
      <c r="AE35" s="107"/>
      <c r="AF35" s="107"/>
      <c r="AG35" s="107"/>
      <c r="AH35" s="107"/>
    </row>
    <row r="36" spans="1:34" ht="19.899999999999999" customHeight="1" x14ac:dyDescent="0.15">
      <c r="A36" s="113"/>
      <c r="B36" s="114"/>
      <c r="C36" s="114"/>
      <c r="D36" s="114"/>
      <c r="E36" s="114"/>
      <c r="F36" s="114"/>
      <c r="G36" s="114"/>
      <c r="H36" s="114"/>
      <c r="I36" s="114"/>
      <c r="J36" s="115"/>
      <c r="K36" s="116"/>
      <c r="L36" s="163"/>
      <c r="M36" s="116"/>
      <c r="N36" s="165" t="s">
        <v>0</v>
      </c>
      <c r="O36" s="117">
        <f>SUM(O4:O35)</f>
        <v>6.8</v>
      </c>
      <c r="P36" s="166"/>
      <c r="Q36" s="111"/>
      <c r="R36" s="111"/>
      <c r="S36" s="111"/>
      <c r="T36" s="111"/>
      <c r="U36" s="111"/>
      <c r="V36" s="111"/>
      <c r="W36" s="111"/>
      <c r="X36" s="111"/>
      <c r="Y36" s="111"/>
      <c r="Z36" s="111"/>
      <c r="AA36" s="107"/>
      <c r="AB36" s="107"/>
      <c r="AC36" s="107"/>
      <c r="AD36" s="107"/>
      <c r="AE36" s="107"/>
      <c r="AF36" s="107"/>
      <c r="AG36" s="107"/>
      <c r="AH36" s="107"/>
    </row>
    <row r="37" spans="1:34" ht="30.75" customHeight="1" x14ac:dyDescent="0.15">
      <c r="K37" s="119"/>
      <c r="L37" s="119"/>
      <c r="M37" s="119"/>
      <c r="N37" s="119"/>
      <c r="O37" s="119"/>
      <c r="P37" s="119"/>
      <c r="Q37" s="119"/>
      <c r="R37" s="119"/>
      <c r="S37" s="119"/>
      <c r="T37" s="119"/>
      <c r="U37" s="119"/>
      <c r="V37" s="119"/>
      <c r="W37" s="119"/>
      <c r="X37" s="119"/>
      <c r="Y37" s="119"/>
      <c r="Z37" s="119"/>
      <c r="AA37" s="119"/>
      <c r="AB37" s="119"/>
      <c r="AC37" s="119"/>
    </row>
    <row r="38" spans="1:34" ht="19.899999999999999" customHeight="1" x14ac:dyDescent="0.15">
      <c r="D38" s="174" t="s">
        <v>42</v>
      </c>
      <c r="E38" s="174"/>
      <c r="F38" s="174"/>
      <c r="G38" s="174"/>
      <c r="H38" s="135">
        <v>0.33</v>
      </c>
      <c r="I38" s="186" t="s">
        <v>88</v>
      </c>
      <c r="J38" s="186"/>
      <c r="K38" s="43"/>
      <c r="L38" s="43"/>
      <c r="M38" s="43"/>
      <c r="P38" s="119"/>
      <c r="Q38" s="119"/>
      <c r="R38" s="119"/>
      <c r="S38" s="119"/>
      <c r="T38" s="119"/>
      <c r="U38" s="119"/>
      <c r="V38" s="119"/>
      <c r="W38" s="119"/>
      <c r="X38" s="119"/>
      <c r="Y38" s="119"/>
      <c r="Z38" s="119"/>
    </row>
    <row r="39" spans="1:34" ht="19.899999999999999" customHeight="1" x14ac:dyDescent="0.2">
      <c r="A39" s="173" t="s">
        <v>6</v>
      </c>
      <c r="B39" s="173"/>
      <c r="C39" s="173"/>
      <c r="D39" s="173"/>
      <c r="E39" s="173"/>
      <c r="F39" s="46" t="s">
        <v>9</v>
      </c>
      <c r="G39" s="48">
        <f>O36</f>
        <v>6.8</v>
      </c>
      <c r="H39" s="48" t="s">
        <v>11</v>
      </c>
      <c r="I39" s="46"/>
      <c r="J39" s="48"/>
      <c r="K39" s="48"/>
      <c r="L39" s="164"/>
      <c r="M39" s="48"/>
      <c r="N39" s="48"/>
      <c r="O39" s="48"/>
      <c r="P39" s="49"/>
      <c r="Q39" s="50"/>
      <c r="R39" s="50"/>
      <c r="S39" s="50"/>
      <c r="T39" s="50"/>
      <c r="U39" s="50"/>
      <c r="V39" s="50"/>
      <c r="W39" s="119"/>
      <c r="X39" s="119"/>
      <c r="Y39" s="119"/>
      <c r="Z39" s="119"/>
    </row>
    <row r="40" spans="1:34" ht="19.899999999999999" customHeight="1" x14ac:dyDescent="0.2">
      <c r="A40" s="51"/>
      <c r="B40" s="48" t="s">
        <v>94</v>
      </c>
      <c r="C40" s="48">
        <f>G39</f>
        <v>6.8</v>
      </c>
      <c r="D40" s="46" t="s">
        <v>90</v>
      </c>
      <c r="E40" s="174">
        <v>9.7999999999999997E-3</v>
      </c>
      <c r="F40" s="174"/>
      <c r="G40" s="52" t="s">
        <v>9</v>
      </c>
      <c r="H40" s="48">
        <f>ROUNDUP(C40*E40,2)</f>
        <v>6.9999999999999993E-2</v>
      </c>
      <c r="I40" s="48" t="str">
        <f>IF(H40&lt;H38,"MPa &lt;",IF(H40=H38,"MPa ≦","MPa &gt;"))</f>
        <v>MPa &lt;</v>
      </c>
      <c r="J40" s="48">
        <f>H38</f>
        <v>0.33</v>
      </c>
      <c r="K40" s="174" t="s">
        <v>89</v>
      </c>
      <c r="L40" s="174"/>
      <c r="M40" s="174"/>
      <c r="N40" s="54"/>
      <c r="O40" s="55"/>
      <c r="P40" s="49"/>
      <c r="Q40" s="49"/>
      <c r="R40" s="49"/>
      <c r="S40" s="49"/>
      <c r="T40" s="49"/>
      <c r="U40" s="49"/>
      <c r="V40" s="49"/>
      <c r="W40" s="119"/>
      <c r="X40" s="119"/>
      <c r="Y40" s="119"/>
      <c r="Z40" s="119"/>
      <c r="AE40" s="107"/>
      <c r="AG40" s="107"/>
      <c r="AH40" s="107"/>
    </row>
    <row r="41" spans="1:34" ht="19.899999999999999" customHeight="1" x14ac:dyDescent="0.15">
      <c r="D41" s="48"/>
      <c r="E41" s="48"/>
      <c r="F41" s="48"/>
      <c r="G41" s="54"/>
      <c r="H41" s="48"/>
      <c r="I41" s="54" t="str">
        <f>IF(H40&lt;=J40,"仮定どおりの口径で適当である。",IF(H40&gt;J40,"仮定どおりの口径では不適当である。"))</f>
        <v>仮定どおりの口径で適当である。</v>
      </c>
      <c r="J41" s="48"/>
      <c r="K41" s="48"/>
      <c r="L41" s="164"/>
      <c r="M41" s="48"/>
      <c r="N41" s="48"/>
      <c r="O41" s="48"/>
      <c r="P41" s="119"/>
      <c r="Q41" s="119"/>
      <c r="R41" s="119"/>
      <c r="S41" s="119"/>
      <c r="T41" s="119"/>
      <c r="U41" s="119"/>
      <c r="V41" s="119"/>
      <c r="W41" s="119"/>
      <c r="X41" s="119"/>
      <c r="Y41" s="119"/>
      <c r="Z41" s="119"/>
      <c r="AE41" s="107"/>
      <c r="AG41" s="107"/>
      <c r="AH41" s="107"/>
    </row>
    <row r="42" spans="1:34" ht="19.899999999999999" customHeight="1" x14ac:dyDescent="0.15">
      <c r="P42" s="119"/>
      <c r="Q42" s="119"/>
      <c r="R42" s="119"/>
      <c r="S42" s="119"/>
      <c r="T42" s="119"/>
      <c r="U42" s="119"/>
      <c r="V42" s="119"/>
      <c r="W42" s="119"/>
      <c r="X42" s="119"/>
      <c r="Y42" s="119"/>
      <c r="Z42" s="119"/>
    </row>
    <row r="43" spans="1:34" ht="19.899999999999999" customHeight="1" x14ac:dyDescent="0.15">
      <c r="P43" s="121"/>
      <c r="Q43" s="121"/>
      <c r="R43" s="121"/>
      <c r="S43" s="121"/>
      <c r="T43" s="121"/>
      <c r="U43" s="122"/>
      <c r="V43" s="121"/>
      <c r="W43" s="121"/>
      <c r="X43" s="123"/>
      <c r="Y43" s="119"/>
      <c r="Z43" s="119"/>
    </row>
    <row r="44" spans="1:34" ht="19.899999999999999" customHeight="1" x14ac:dyDescent="0.15">
      <c r="P44" s="121"/>
      <c r="Q44" s="121"/>
      <c r="R44" s="121"/>
      <c r="S44" s="121"/>
      <c r="T44" s="121"/>
      <c r="U44" s="121"/>
      <c r="V44" s="121"/>
      <c r="W44" s="121"/>
      <c r="X44" s="123"/>
      <c r="Y44" s="119"/>
      <c r="Z44" s="119"/>
    </row>
    <row r="45" spans="1:34" ht="19.899999999999999" customHeight="1" x14ac:dyDescent="0.15">
      <c r="P45" s="124"/>
      <c r="Q45" s="125"/>
      <c r="R45" s="124"/>
      <c r="S45" s="124"/>
      <c r="T45" s="126"/>
      <c r="U45" s="124"/>
      <c r="V45" s="124"/>
      <c r="W45" s="124"/>
      <c r="X45" s="127"/>
    </row>
    <row r="46" spans="1:34" ht="19.899999999999999" customHeight="1" x14ac:dyDescent="0.15">
      <c r="P46" s="126"/>
      <c r="Q46" s="124"/>
      <c r="R46" s="128"/>
      <c r="S46" s="124"/>
      <c r="T46" s="129"/>
      <c r="U46" s="124"/>
      <c r="V46" s="124"/>
      <c r="W46" s="124"/>
      <c r="X46" s="127"/>
    </row>
    <row r="47" spans="1:34" ht="19.899999999999999" customHeight="1" x14ac:dyDescent="0.15">
      <c r="P47" s="124"/>
      <c r="Q47" s="124"/>
      <c r="R47" s="124"/>
      <c r="S47" s="124"/>
      <c r="T47" s="124"/>
      <c r="U47" s="124"/>
      <c r="V47" s="124"/>
      <c r="W47" s="124"/>
      <c r="X47" s="127"/>
    </row>
    <row r="49" spans="11:34" ht="19.899999999999999" customHeight="1" x14ac:dyDescent="0.15">
      <c r="K49" s="107"/>
      <c r="L49" s="107"/>
      <c r="M49" s="107"/>
      <c r="N49" s="107"/>
      <c r="O49" s="107"/>
      <c r="P49" s="107"/>
      <c r="Q49" s="107"/>
      <c r="R49" s="107"/>
      <c r="S49" s="107"/>
      <c r="T49" s="107"/>
      <c r="U49" s="107"/>
      <c r="V49" s="107"/>
      <c r="W49" s="107"/>
      <c r="X49" s="107"/>
      <c r="Y49" s="107"/>
      <c r="Z49" s="107"/>
      <c r="AA49" s="107"/>
      <c r="AB49" s="107"/>
      <c r="AC49" s="107"/>
      <c r="AD49" s="107"/>
      <c r="AE49" s="107"/>
      <c r="AF49" s="107"/>
      <c r="AG49" s="107"/>
      <c r="AH49" s="107"/>
    </row>
    <row r="50" spans="11:34" ht="19.899999999999999" customHeight="1" x14ac:dyDescent="0.15">
      <c r="K50" s="107"/>
      <c r="L50" s="107"/>
      <c r="M50" s="107"/>
      <c r="N50" s="107"/>
      <c r="O50" s="107"/>
      <c r="P50" s="107"/>
      <c r="Q50" s="107"/>
      <c r="R50" s="107"/>
      <c r="S50" s="107"/>
      <c r="T50" s="107"/>
      <c r="U50" s="107"/>
      <c r="V50" s="107"/>
      <c r="W50" s="107"/>
      <c r="X50" s="107"/>
      <c r="Y50" s="107"/>
      <c r="Z50" s="107"/>
      <c r="AA50" s="107"/>
      <c r="AB50" s="107"/>
      <c r="AC50" s="107"/>
      <c r="AD50" s="107"/>
      <c r="AE50" s="107"/>
      <c r="AF50" s="107"/>
      <c r="AG50" s="107"/>
      <c r="AH50" s="107"/>
    </row>
    <row r="51" spans="11:34" ht="19.899999999999999" customHeight="1" x14ac:dyDescent="0.15">
      <c r="K51" s="107"/>
      <c r="L51" s="107"/>
      <c r="M51" s="107"/>
      <c r="N51" s="107"/>
      <c r="O51" s="107"/>
      <c r="P51" s="107"/>
      <c r="Q51" s="107"/>
      <c r="R51" s="107"/>
      <c r="S51" s="107"/>
      <c r="T51" s="107"/>
      <c r="U51" s="107"/>
      <c r="V51" s="107"/>
      <c r="W51" s="107"/>
      <c r="X51" s="107"/>
      <c r="Y51" s="107"/>
      <c r="Z51" s="107"/>
      <c r="AA51" s="107"/>
      <c r="AB51" s="107"/>
      <c r="AC51" s="107"/>
      <c r="AD51" s="107"/>
      <c r="AE51" s="107"/>
      <c r="AF51" s="107"/>
      <c r="AG51" s="107"/>
      <c r="AH51" s="107"/>
    </row>
    <row r="52" spans="11:34" ht="19.899999999999999" customHeight="1" x14ac:dyDescent="0.15">
      <c r="K52" s="107"/>
      <c r="L52" s="107"/>
      <c r="M52" s="107"/>
      <c r="N52" s="107"/>
      <c r="O52" s="107"/>
      <c r="P52" s="107"/>
      <c r="Q52" s="107"/>
      <c r="R52" s="107"/>
      <c r="S52" s="107"/>
      <c r="T52" s="107"/>
      <c r="U52" s="107"/>
      <c r="V52" s="107"/>
      <c r="W52" s="107"/>
      <c r="X52" s="107"/>
      <c r="Y52" s="107"/>
      <c r="Z52" s="107"/>
      <c r="AA52" s="107"/>
      <c r="AB52" s="107"/>
      <c r="AC52" s="107"/>
      <c r="AD52" s="107"/>
      <c r="AE52" s="107"/>
      <c r="AF52" s="107"/>
      <c r="AG52" s="107"/>
      <c r="AH52" s="107"/>
    </row>
    <row r="53" spans="11:34" ht="19.899999999999999" customHeight="1" x14ac:dyDescent="0.15">
      <c r="K53" s="107"/>
      <c r="L53" s="107"/>
      <c r="M53" s="107"/>
      <c r="N53" s="107"/>
      <c r="O53" s="107"/>
      <c r="P53" s="107"/>
      <c r="Q53" s="107"/>
      <c r="R53" s="107"/>
      <c r="S53" s="107"/>
      <c r="T53" s="107"/>
      <c r="U53" s="107"/>
      <c r="V53" s="107"/>
      <c r="W53" s="107"/>
      <c r="X53" s="107"/>
      <c r="Y53" s="107"/>
      <c r="Z53" s="107"/>
      <c r="AA53" s="107"/>
      <c r="AB53" s="107"/>
      <c r="AC53" s="107"/>
      <c r="AD53" s="107"/>
      <c r="AE53" s="107"/>
      <c r="AF53" s="107"/>
      <c r="AG53" s="107"/>
      <c r="AH53" s="107"/>
    </row>
    <row r="54" spans="11:34" ht="19.899999999999999" customHeight="1" x14ac:dyDescent="0.15">
      <c r="K54" s="107"/>
      <c r="L54" s="107"/>
      <c r="M54" s="107"/>
      <c r="N54" s="107"/>
      <c r="O54" s="107"/>
      <c r="P54" s="107"/>
      <c r="Q54" s="107"/>
      <c r="R54" s="107"/>
      <c r="S54" s="107"/>
      <c r="T54" s="107"/>
      <c r="U54" s="107"/>
      <c r="V54" s="107"/>
      <c r="W54" s="107"/>
      <c r="X54" s="107"/>
      <c r="Y54" s="107"/>
      <c r="Z54" s="107"/>
      <c r="AA54" s="107"/>
      <c r="AB54" s="107"/>
      <c r="AC54" s="107"/>
      <c r="AD54" s="107"/>
      <c r="AE54" s="107"/>
      <c r="AF54" s="107"/>
      <c r="AG54" s="107"/>
      <c r="AH54" s="107"/>
    </row>
    <row r="55" spans="11:34" ht="19.899999999999999" customHeight="1" x14ac:dyDescent="0.15">
      <c r="K55" s="107"/>
      <c r="L55" s="107"/>
      <c r="M55" s="107"/>
      <c r="N55" s="107"/>
      <c r="O55" s="107"/>
      <c r="P55" s="107"/>
      <c r="Q55" s="107"/>
      <c r="R55" s="107"/>
      <c r="S55" s="107"/>
      <c r="T55" s="107"/>
      <c r="U55" s="107"/>
      <c r="V55" s="107"/>
      <c r="W55" s="107"/>
      <c r="X55" s="107"/>
      <c r="Y55" s="107"/>
      <c r="Z55" s="107"/>
      <c r="AA55" s="107"/>
      <c r="AB55" s="107"/>
      <c r="AC55" s="107"/>
      <c r="AD55" s="107"/>
      <c r="AE55" s="107"/>
      <c r="AF55" s="107"/>
      <c r="AG55" s="107"/>
      <c r="AH55" s="107"/>
    </row>
    <row r="56" spans="11:34" ht="19.899999999999999" customHeight="1" x14ac:dyDescent="0.15">
      <c r="K56" s="107"/>
      <c r="L56" s="107"/>
      <c r="M56" s="107"/>
      <c r="N56" s="107"/>
      <c r="O56" s="107"/>
      <c r="P56" s="107"/>
      <c r="Q56" s="107"/>
      <c r="R56" s="107"/>
      <c r="S56" s="107"/>
      <c r="T56" s="107"/>
      <c r="U56" s="107"/>
      <c r="V56" s="107"/>
      <c r="W56" s="107"/>
      <c r="X56" s="107"/>
      <c r="Y56" s="107"/>
      <c r="Z56" s="107"/>
      <c r="AA56" s="107"/>
      <c r="AB56" s="107"/>
      <c r="AC56" s="107"/>
      <c r="AD56" s="107"/>
      <c r="AE56" s="107"/>
      <c r="AF56" s="107"/>
      <c r="AG56" s="107"/>
      <c r="AH56" s="107"/>
    </row>
    <row r="57" spans="11:34" ht="19.899999999999999" customHeight="1" x14ac:dyDescent="0.15">
      <c r="K57" s="107"/>
      <c r="L57" s="107"/>
      <c r="M57" s="107"/>
      <c r="N57" s="107"/>
      <c r="O57" s="107"/>
      <c r="P57" s="107"/>
      <c r="Q57" s="107"/>
      <c r="R57" s="107"/>
      <c r="S57" s="107"/>
      <c r="T57" s="107"/>
      <c r="U57" s="107"/>
      <c r="V57" s="107"/>
      <c r="W57" s="107"/>
      <c r="X57" s="107"/>
      <c r="Y57" s="107"/>
      <c r="Z57" s="107"/>
      <c r="AA57" s="107"/>
      <c r="AB57" s="107"/>
      <c r="AC57" s="107"/>
      <c r="AD57" s="107"/>
      <c r="AE57" s="107"/>
      <c r="AF57" s="107"/>
      <c r="AG57" s="107"/>
      <c r="AH57" s="107"/>
    </row>
    <row r="58" spans="11:34" ht="19.899999999999999" customHeight="1" x14ac:dyDescent="0.15">
      <c r="K58" s="107"/>
      <c r="L58" s="107"/>
      <c r="M58" s="107"/>
      <c r="N58" s="107"/>
      <c r="O58" s="107"/>
      <c r="P58" s="107"/>
      <c r="Q58" s="107"/>
      <c r="R58" s="107"/>
      <c r="S58" s="107"/>
      <c r="T58" s="107"/>
      <c r="U58" s="107"/>
      <c r="V58" s="107"/>
      <c r="W58" s="107"/>
      <c r="X58" s="107"/>
      <c r="Y58" s="107"/>
      <c r="Z58" s="107"/>
      <c r="AA58" s="107"/>
      <c r="AB58" s="107"/>
      <c r="AC58" s="107"/>
      <c r="AD58" s="107"/>
      <c r="AE58" s="107"/>
      <c r="AF58" s="107"/>
      <c r="AG58" s="107"/>
      <c r="AH58" s="107"/>
    </row>
    <row r="59" spans="11:34" ht="19.899999999999999" customHeight="1" x14ac:dyDescent="0.15">
      <c r="K59" s="107"/>
      <c r="L59" s="107"/>
      <c r="M59" s="107"/>
      <c r="N59" s="107"/>
      <c r="O59" s="107"/>
      <c r="P59" s="107"/>
      <c r="Q59" s="107"/>
      <c r="R59" s="107"/>
      <c r="S59" s="107"/>
      <c r="T59" s="107"/>
      <c r="U59" s="107"/>
      <c r="V59" s="107"/>
      <c r="W59" s="107"/>
      <c r="X59" s="107"/>
      <c r="Y59" s="107"/>
      <c r="Z59" s="107"/>
      <c r="AA59" s="107"/>
      <c r="AB59" s="107"/>
      <c r="AC59" s="107"/>
      <c r="AD59" s="107"/>
      <c r="AE59" s="107"/>
      <c r="AF59" s="107"/>
      <c r="AG59" s="107"/>
      <c r="AH59" s="107"/>
    </row>
    <row r="60" spans="11:34" ht="19.899999999999999" customHeight="1" x14ac:dyDescent="0.15">
      <c r="K60" s="107"/>
      <c r="L60" s="107"/>
      <c r="M60" s="107"/>
      <c r="N60" s="107"/>
      <c r="O60" s="107"/>
      <c r="P60" s="107"/>
      <c r="Q60" s="107"/>
      <c r="R60" s="107"/>
      <c r="S60" s="107"/>
      <c r="T60" s="107"/>
      <c r="U60" s="107"/>
      <c r="V60" s="107"/>
      <c r="W60" s="107"/>
      <c r="X60" s="107"/>
      <c r="Y60" s="107"/>
      <c r="Z60" s="107"/>
      <c r="AA60" s="107"/>
      <c r="AB60" s="107"/>
      <c r="AC60" s="107"/>
      <c r="AD60" s="107"/>
      <c r="AE60" s="107"/>
      <c r="AF60" s="107"/>
      <c r="AG60" s="107"/>
      <c r="AH60" s="107"/>
    </row>
    <row r="61" spans="11:34" ht="19.899999999999999" customHeight="1" x14ac:dyDescent="0.15">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row>
    <row r="62" spans="11:34" ht="19.899999999999999" customHeight="1" x14ac:dyDescent="0.15">
      <c r="AB62" s="107"/>
      <c r="AC62" s="107"/>
    </row>
    <row r="63" spans="11:34" ht="19.899999999999999" customHeight="1" x14ac:dyDescent="0.15">
      <c r="AB63" s="107"/>
      <c r="AC63" s="107"/>
    </row>
    <row r="64" spans="11:34" ht="19.899999999999999" customHeight="1" x14ac:dyDescent="0.15">
      <c r="AB64" s="107"/>
      <c r="AC64" s="107"/>
    </row>
    <row r="65" spans="28:29" ht="19.899999999999999" customHeight="1" x14ac:dyDescent="0.15">
      <c r="AB65" s="107"/>
      <c r="AC65" s="107"/>
    </row>
    <row r="66" spans="28:29" ht="19.899999999999999" customHeight="1" x14ac:dyDescent="0.15">
      <c r="AB66" s="107"/>
      <c r="AC66" s="107"/>
    </row>
    <row r="67" spans="28:29" ht="19.899999999999999" customHeight="1" x14ac:dyDescent="0.15">
      <c r="AB67" s="107"/>
      <c r="AC67" s="107"/>
    </row>
    <row r="68" spans="28:29" ht="19.899999999999999" customHeight="1" x14ac:dyDescent="0.15">
      <c r="AB68" s="107"/>
      <c r="AC68" s="107"/>
    </row>
    <row r="69" spans="28:29" ht="19.899999999999999" customHeight="1" x14ac:dyDescent="0.15">
      <c r="AB69" s="107"/>
      <c r="AC69" s="107"/>
    </row>
    <row r="70" spans="28:29" ht="19.899999999999999" customHeight="1" x14ac:dyDescent="0.15">
      <c r="AB70" s="107"/>
      <c r="AC70" s="107"/>
    </row>
    <row r="71" spans="28:29" ht="19.899999999999999" customHeight="1" x14ac:dyDescent="0.15">
      <c r="AB71" s="107"/>
      <c r="AC71" s="107"/>
    </row>
    <row r="72" spans="28:29" ht="19.899999999999999" customHeight="1" x14ac:dyDescent="0.15">
      <c r="AB72" s="107"/>
      <c r="AC72" s="107"/>
    </row>
    <row r="73" spans="28:29" ht="19.899999999999999" customHeight="1" x14ac:dyDescent="0.15">
      <c r="AB73" s="107"/>
      <c r="AC73" s="107"/>
    </row>
    <row r="74" spans="28:29" ht="19.899999999999999" customHeight="1" x14ac:dyDescent="0.15">
      <c r="AB74" s="107"/>
      <c r="AC74" s="107"/>
    </row>
    <row r="75" spans="28:29" ht="19.899999999999999" customHeight="1" x14ac:dyDescent="0.15">
      <c r="AB75" s="107"/>
      <c r="AC75" s="107"/>
    </row>
    <row r="76" spans="28:29" ht="19.899999999999999" customHeight="1" x14ac:dyDescent="0.15">
      <c r="AB76" s="107"/>
      <c r="AC76" s="107"/>
    </row>
    <row r="77" spans="28:29" ht="19.899999999999999" customHeight="1" x14ac:dyDescent="0.15">
      <c r="AB77" s="107"/>
      <c r="AC77" s="107"/>
    </row>
    <row r="78" spans="28:29" ht="19.899999999999999" customHeight="1" x14ac:dyDescent="0.15">
      <c r="AB78" s="107"/>
      <c r="AC78" s="107"/>
    </row>
    <row r="79" spans="28:29" ht="19.899999999999999" customHeight="1" x14ac:dyDescent="0.15">
      <c r="AB79" s="107"/>
      <c r="AC79" s="107"/>
    </row>
    <row r="80" spans="28:29" ht="19.899999999999999" customHeight="1" x14ac:dyDescent="0.15">
      <c r="AB80" s="107"/>
      <c r="AC80" s="107"/>
    </row>
    <row r="81" spans="28:29" ht="19.899999999999999" customHeight="1" x14ac:dyDescent="0.15">
      <c r="AB81" s="107"/>
      <c r="AC81" s="107"/>
    </row>
    <row r="82" spans="28:29" ht="19.899999999999999" customHeight="1" x14ac:dyDescent="0.15">
      <c r="AB82" s="107"/>
      <c r="AC82" s="107"/>
    </row>
    <row r="83" spans="28:29" ht="19.899999999999999" customHeight="1" x14ac:dyDescent="0.15">
      <c r="AB83" s="107"/>
      <c r="AC83" s="107"/>
    </row>
    <row r="84" spans="28:29" ht="19.899999999999999" customHeight="1" x14ac:dyDescent="0.15">
      <c r="AB84" s="107"/>
      <c r="AC84" s="107"/>
    </row>
    <row r="85" spans="28:29" ht="19.899999999999999" customHeight="1" x14ac:dyDescent="0.15">
      <c r="AB85" s="107"/>
      <c r="AC85" s="107"/>
    </row>
    <row r="86" spans="28:29" ht="19.899999999999999" customHeight="1" x14ac:dyDescent="0.15">
      <c r="AB86" s="107"/>
      <c r="AC86" s="107"/>
    </row>
    <row r="87" spans="28:29" ht="19.899999999999999" customHeight="1" x14ac:dyDescent="0.15">
      <c r="AB87" s="107"/>
      <c r="AC87" s="107"/>
    </row>
    <row r="88" spans="28:29" ht="19.899999999999999" customHeight="1" x14ac:dyDescent="0.15">
      <c r="AB88" s="107"/>
      <c r="AC88" s="107"/>
    </row>
    <row r="89" spans="28:29" ht="19.899999999999999" customHeight="1" x14ac:dyDescent="0.15">
      <c r="AB89" s="107"/>
      <c r="AC89" s="107"/>
    </row>
    <row r="90" spans="28:29" ht="19.899999999999999" customHeight="1" x14ac:dyDescent="0.15">
      <c r="AB90" s="107"/>
      <c r="AC90" s="107"/>
    </row>
    <row r="91" spans="28:29" ht="19.899999999999999" customHeight="1" x14ac:dyDescent="0.15">
      <c r="AB91" s="107"/>
      <c r="AC91" s="107"/>
    </row>
    <row r="92" spans="28:29" ht="19.899999999999999" customHeight="1" x14ac:dyDescent="0.15">
      <c r="AB92" s="107"/>
      <c r="AC92" s="107"/>
    </row>
    <row r="93" spans="28:29" ht="19.899999999999999" customHeight="1" x14ac:dyDescent="0.15">
      <c r="AB93" s="107"/>
      <c r="AC93" s="107"/>
    </row>
    <row r="94" spans="28:29" ht="19.899999999999999" customHeight="1" x14ac:dyDescent="0.15">
      <c r="AB94" s="107"/>
      <c r="AC94" s="107"/>
    </row>
    <row r="95" spans="28:29" ht="19.899999999999999" customHeight="1" x14ac:dyDescent="0.15">
      <c r="AB95" s="107"/>
      <c r="AC95" s="107"/>
    </row>
    <row r="96" spans="28:29" ht="19.899999999999999" customHeight="1" x14ac:dyDescent="0.15">
      <c r="AB96" s="107"/>
      <c r="AC96" s="107"/>
    </row>
    <row r="97" spans="28:29" ht="19.899999999999999" customHeight="1" x14ac:dyDescent="0.15">
      <c r="AB97" s="107"/>
      <c r="AC97" s="107"/>
    </row>
    <row r="98" spans="28:29" ht="19.899999999999999" customHeight="1" x14ac:dyDescent="0.15">
      <c r="AB98" s="107"/>
      <c r="AC98" s="107"/>
    </row>
    <row r="99" spans="28:29" ht="19.899999999999999" customHeight="1" x14ac:dyDescent="0.15">
      <c r="AB99" s="107"/>
      <c r="AC99" s="107"/>
    </row>
    <row r="100" spans="28:29" ht="19.899999999999999" customHeight="1" x14ac:dyDescent="0.15">
      <c r="AB100" s="107"/>
      <c r="AC100" s="107"/>
    </row>
    <row r="101" spans="28:29" ht="19.899999999999999" customHeight="1" x14ac:dyDescent="0.15">
      <c r="AB101" s="107"/>
      <c r="AC101" s="107"/>
    </row>
    <row r="102" spans="28:29" ht="19.899999999999999" customHeight="1" x14ac:dyDescent="0.15">
      <c r="AB102" s="107"/>
      <c r="AC102" s="107"/>
    </row>
    <row r="103" spans="28:29" ht="19.899999999999999" customHeight="1" x14ac:dyDescent="0.15">
      <c r="AB103" s="107"/>
      <c r="AC103" s="107"/>
    </row>
    <row r="104" spans="28:29" ht="19.899999999999999" customHeight="1" x14ac:dyDescent="0.15">
      <c r="AB104" s="107"/>
      <c r="AC104" s="107"/>
    </row>
    <row r="105" spans="28:29" ht="19.899999999999999" customHeight="1" x14ac:dyDescent="0.15">
      <c r="AB105" s="107"/>
      <c r="AC105" s="107"/>
    </row>
    <row r="106" spans="28:29" ht="19.899999999999999" customHeight="1" x14ac:dyDescent="0.15">
      <c r="AB106" s="107"/>
      <c r="AC106" s="107"/>
    </row>
    <row r="107" spans="28:29" ht="19.899999999999999" customHeight="1" x14ac:dyDescent="0.15">
      <c r="AB107" s="107"/>
      <c r="AC107" s="107"/>
    </row>
    <row r="108" spans="28:29" ht="19.899999999999999" customHeight="1" x14ac:dyDescent="0.15">
      <c r="AB108" s="107"/>
      <c r="AC108" s="107"/>
    </row>
    <row r="109" spans="28:29" ht="19.899999999999999" customHeight="1" x14ac:dyDescent="0.15">
      <c r="AB109" s="107"/>
      <c r="AC109" s="107"/>
    </row>
    <row r="110" spans="28:29" ht="19.899999999999999" customHeight="1" x14ac:dyDescent="0.15">
      <c r="AB110" s="107"/>
      <c r="AC110" s="107"/>
    </row>
    <row r="111" spans="28:29" ht="19.899999999999999" customHeight="1" x14ac:dyDescent="0.15">
      <c r="AB111" s="107"/>
      <c r="AC111" s="107"/>
    </row>
    <row r="112" spans="28:29" ht="19.899999999999999" customHeight="1" x14ac:dyDescent="0.15">
      <c r="AB112" s="107"/>
      <c r="AC112" s="107"/>
    </row>
    <row r="113" spans="28:29" ht="19.899999999999999" customHeight="1" x14ac:dyDescent="0.15">
      <c r="AB113" s="107"/>
      <c r="AC113" s="107"/>
    </row>
    <row r="114" spans="28:29" ht="19.899999999999999" customHeight="1" x14ac:dyDescent="0.15">
      <c r="AB114" s="107"/>
      <c r="AC114" s="107"/>
    </row>
    <row r="115" spans="28:29" ht="19.899999999999999" customHeight="1" x14ac:dyDescent="0.15">
      <c r="AB115" s="107"/>
      <c r="AC115" s="107"/>
    </row>
    <row r="116" spans="28:29" ht="19.899999999999999" customHeight="1" x14ac:dyDescent="0.15">
      <c r="AB116" s="107"/>
      <c r="AC116" s="107"/>
    </row>
    <row r="117" spans="28:29" ht="19.899999999999999" customHeight="1" x14ac:dyDescent="0.15">
      <c r="AB117" s="107"/>
      <c r="AC117" s="107"/>
    </row>
    <row r="118" spans="28:29" ht="19.899999999999999" customHeight="1" x14ac:dyDescent="0.15">
      <c r="AB118" s="107"/>
      <c r="AC118" s="107"/>
    </row>
    <row r="119" spans="28:29" ht="19.899999999999999" customHeight="1" x14ac:dyDescent="0.15">
      <c r="AB119" s="107"/>
      <c r="AC119" s="107"/>
    </row>
    <row r="120" spans="28:29" ht="19.899999999999999" customHeight="1" x14ac:dyDescent="0.15">
      <c r="AB120" s="107"/>
      <c r="AC120" s="107"/>
    </row>
    <row r="121" spans="28:29" ht="19.899999999999999" customHeight="1" x14ac:dyDescent="0.15">
      <c r="AB121" s="107"/>
      <c r="AC121" s="107"/>
    </row>
    <row r="122" spans="28:29" ht="19.899999999999999" customHeight="1" x14ac:dyDescent="0.15">
      <c r="AB122" s="107"/>
      <c r="AC122" s="107"/>
    </row>
    <row r="123" spans="28:29" ht="19.899999999999999" customHeight="1" x14ac:dyDescent="0.15">
      <c r="AB123" s="107"/>
      <c r="AC123" s="107"/>
    </row>
    <row r="124" spans="28:29" ht="19.899999999999999" customHeight="1" x14ac:dyDescent="0.15">
      <c r="AB124" s="107"/>
      <c r="AC124" s="107"/>
    </row>
    <row r="125" spans="28:29" ht="19.899999999999999" customHeight="1" x14ac:dyDescent="0.15">
      <c r="AB125" s="107"/>
      <c r="AC125" s="107"/>
    </row>
  </sheetData>
  <mergeCells count="20">
    <mergeCell ref="A1:O1"/>
    <mergeCell ref="F2:F3"/>
    <mergeCell ref="A35:N35"/>
    <mergeCell ref="O2:O3"/>
    <mergeCell ref="D38:G38"/>
    <mergeCell ref="I38:J38"/>
    <mergeCell ref="I2:I3"/>
    <mergeCell ref="J2:J3"/>
    <mergeCell ref="K2:K3"/>
    <mergeCell ref="L2:L3"/>
    <mergeCell ref="A39:E39"/>
    <mergeCell ref="E40:F40"/>
    <mergeCell ref="K40:M40"/>
    <mergeCell ref="N2:N3"/>
    <mergeCell ref="M2:M3"/>
    <mergeCell ref="A2:A3"/>
    <mergeCell ref="B2:C2"/>
    <mergeCell ref="D2:E2"/>
    <mergeCell ref="G2:G3"/>
    <mergeCell ref="H2:H3"/>
  </mergeCells>
  <phoneticPr fontId="2"/>
  <conditionalFormatting sqref="O6:O35">
    <cfRule type="cellIs" dxfId="13" priority="4" stopIfTrue="1" operator="equal">
      <formula>"損失を入力"</formula>
    </cfRule>
  </conditionalFormatting>
  <conditionalFormatting sqref="N40">
    <cfRule type="cellIs" dxfId="12" priority="3" stopIfTrue="1" operator="equal">
      <formula>"不適当である。"</formula>
    </cfRule>
  </conditionalFormatting>
  <conditionalFormatting sqref="P47">
    <cfRule type="cellIs" dxfId="11" priority="2" stopIfTrue="1" operator="equal">
      <formula>"不適当である。"</formula>
    </cfRule>
  </conditionalFormatting>
  <conditionalFormatting sqref="J6:J34">
    <cfRule type="expression" dxfId="10" priority="1" stopIfTrue="1">
      <formula>J6&gt;=2</formula>
    </cfRule>
  </conditionalFormatting>
  <dataValidations count="2">
    <dataValidation imeMode="halfAlpha" allowBlank="1" showInputMessage="1" showErrorMessage="1" sqref="H38 L35:L1048576 H5:H34 F5:F34 L1:L5 K6:L34"/>
    <dataValidation type="list" imeMode="halfAlpha" allowBlank="1" sqref="A5">
      <formula1>$AB$59:$AB$89</formula1>
    </dataValidation>
  </dataValidations>
  <pageMargins left="0.70866141732283472" right="0.51181102362204722" top="0.74803149606299213" bottom="0.74803149606299213" header="0.31496062992125984" footer="0.31496062992125984"/>
  <pageSetup paperSize="9" scale="74" orientation="portrait" r:id="rId1"/>
  <headerFooter alignWithMargins="0"/>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x14:formula1>
            <xm:f>'データ(編集しないでください)'!$B$9:$B$10</xm:f>
          </x14:formula1>
          <xm:sqref>D3</xm:sqref>
        </x14:dataValidation>
        <x14:dataValidation type="list" allowBlank="1" showInputMessage="1" showErrorMessage="1">
          <x14:formula1>
            <xm:f>'データ(編集しないでください)'!$B$5:$B$6</xm:f>
          </x14:formula1>
          <xm:sqref>B3</xm:sqref>
        </x14:dataValidation>
        <x14:dataValidation type="list" allowBlank="1" showInputMessage="1">
          <x14:formula1>
            <xm:f>'データ(編集しないでください)'!$B$2</xm:f>
          </x14:formula1>
          <xm:sqref>D6:D34 B6:B34</xm:sqref>
        </x14:dataValidation>
        <x14:dataValidation type="list" imeMode="halfAlpha" allowBlank="1">
          <x14:formula1>
            <xm:f>'データ(編集しないでください)'!$A$2:$A$33</xm:f>
          </x14:formula1>
          <xm:sqref>A6:A34</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ransitionEvaluation="1">
    <tabColor rgb="FFFFFF00"/>
    <pageSetUpPr fitToPage="1"/>
  </sheetPr>
  <dimension ref="A1:AJ125"/>
  <sheetViews>
    <sheetView zoomScaleNormal="100" zoomScaleSheetLayoutView="55" workbookViewId="0">
      <pane xSplit="1" ySplit="3" topLeftCell="B58" activePane="bottomRight" state="frozen"/>
      <selection activeCell="J25" sqref="J25"/>
      <selection pane="topRight" activeCell="J25" sqref="J25"/>
      <selection pane="bottomLeft" activeCell="J25" sqref="J25"/>
      <selection pane="bottomRight" activeCell="G61" sqref="G61"/>
    </sheetView>
  </sheetViews>
  <sheetFormatPr defaultColWidth="20" defaultRowHeight="19.899999999999999" customHeight="1" x14ac:dyDescent="0.15"/>
  <cols>
    <col min="1" max="1" width="21.625" style="22" customWidth="1"/>
    <col min="2" max="8" width="7.25" style="22" customWidth="1"/>
    <col min="9" max="9" width="7.25" style="36" customWidth="1"/>
    <col min="10" max="10" width="7.25" style="34" customWidth="1"/>
    <col min="11" max="11" width="7.25" style="35" customWidth="1"/>
    <col min="12" max="12" width="7.25" style="34" customWidth="1"/>
    <col min="13" max="13" width="7.25" style="35" customWidth="1"/>
    <col min="14" max="14" width="7.25" style="34" customWidth="1"/>
    <col min="15" max="15" width="7.25" style="35" customWidth="1"/>
    <col min="16" max="16" width="7.25" style="34" customWidth="1"/>
    <col min="17" max="17" width="7.25" style="35" customWidth="1"/>
    <col min="18" max="18" width="7.25" style="34" customWidth="1"/>
    <col min="19" max="19" width="7.25" style="35" customWidth="1"/>
    <col min="20" max="20" width="7.25" style="34" customWidth="1"/>
    <col min="21" max="21" width="7.25" style="35" customWidth="1"/>
    <col min="22" max="22" width="7.25" style="34" customWidth="1"/>
    <col min="23" max="23" width="7.25" style="35" customWidth="1"/>
    <col min="24" max="24" width="7.25" style="34" customWidth="1"/>
    <col min="25" max="25" width="7.25" style="35" customWidth="1"/>
    <col min="26" max="26" width="7.25" style="34" customWidth="1"/>
    <col min="27" max="27" width="7.25" style="35" customWidth="1"/>
    <col min="28" max="28" width="7.25" style="34" customWidth="1"/>
    <col min="29" max="29" width="7.25" style="35" customWidth="1"/>
    <col min="30" max="31" width="7.25" style="34" customWidth="1"/>
    <col min="32" max="32" width="7.25" style="22" customWidth="1"/>
    <col min="33" max="33" width="20" style="22" customWidth="1"/>
    <col min="34" max="55" width="9.5" style="22" customWidth="1"/>
    <col min="56" max="16384" width="20" style="22"/>
  </cols>
  <sheetData>
    <row r="1" spans="1:32" ht="63" customHeight="1" x14ac:dyDescent="0.2">
      <c r="A1" s="193" t="s">
        <v>76</v>
      </c>
      <c r="B1" s="193"/>
      <c r="C1" s="193"/>
      <c r="D1" s="193"/>
      <c r="E1" s="193"/>
      <c r="F1" s="193"/>
      <c r="G1" s="193"/>
      <c r="H1" s="193"/>
      <c r="I1" s="193"/>
      <c r="J1" s="193"/>
      <c r="K1" s="193"/>
      <c r="L1" s="193"/>
      <c r="M1" s="193"/>
      <c r="N1" s="193"/>
      <c r="O1" s="193"/>
      <c r="P1" s="21"/>
      <c r="Q1" s="21"/>
      <c r="R1" s="21"/>
      <c r="S1" s="21"/>
      <c r="T1" s="21"/>
      <c r="U1" s="21"/>
      <c r="V1" s="21"/>
      <c r="W1" s="21"/>
      <c r="X1" s="21"/>
      <c r="Y1" s="21"/>
      <c r="Z1" s="21"/>
      <c r="AA1" s="21"/>
      <c r="AB1" s="21"/>
      <c r="AC1" s="21"/>
      <c r="AD1" s="21"/>
      <c r="AE1" s="21"/>
      <c r="AF1" s="21"/>
    </row>
    <row r="2" spans="1:32" s="58" customFormat="1" ht="36.75" customHeight="1" x14ac:dyDescent="0.15">
      <c r="A2" s="178" t="s">
        <v>10</v>
      </c>
      <c r="B2" s="178" t="s">
        <v>87</v>
      </c>
      <c r="C2" s="178"/>
      <c r="D2" s="179" t="s">
        <v>93</v>
      </c>
      <c r="E2" s="179"/>
      <c r="F2" s="181" t="s">
        <v>115</v>
      </c>
      <c r="G2" s="178" t="s">
        <v>116</v>
      </c>
      <c r="H2" s="178" t="s">
        <v>117</v>
      </c>
      <c r="I2" s="178" t="s">
        <v>118</v>
      </c>
      <c r="J2" s="187" t="s">
        <v>119</v>
      </c>
      <c r="K2" s="178" t="s">
        <v>120</v>
      </c>
      <c r="L2" s="181" t="s">
        <v>121</v>
      </c>
      <c r="M2" s="176" t="s">
        <v>122</v>
      </c>
      <c r="N2" s="175" t="s">
        <v>123</v>
      </c>
      <c r="O2" s="178" t="s">
        <v>124</v>
      </c>
      <c r="P2" s="57"/>
      <c r="Q2" s="57"/>
      <c r="R2" s="57"/>
      <c r="S2" s="57"/>
      <c r="T2" s="57"/>
      <c r="U2" s="57"/>
      <c r="V2" s="57"/>
      <c r="W2" s="57"/>
      <c r="X2" s="57"/>
      <c r="Y2" s="57"/>
      <c r="Z2" s="57"/>
      <c r="AA2" s="57"/>
      <c r="AB2" s="57"/>
      <c r="AC2" s="57"/>
      <c r="AD2" s="57"/>
      <c r="AE2" s="57"/>
      <c r="AF2" s="57"/>
    </row>
    <row r="3" spans="1:32" s="58" customFormat="1" ht="36.75" customHeight="1" x14ac:dyDescent="0.15">
      <c r="A3" s="178"/>
      <c r="B3" s="133" t="s">
        <v>79</v>
      </c>
      <c r="C3" s="156" t="s">
        <v>114</v>
      </c>
      <c r="D3" s="132" t="s">
        <v>126</v>
      </c>
      <c r="E3" s="156" t="s">
        <v>114</v>
      </c>
      <c r="F3" s="182"/>
      <c r="G3" s="178"/>
      <c r="H3" s="178"/>
      <c r="I3" s="178"/>
      <c r="J3" s="187"/>
      <c r="K3" s="178"/>
      <c r="L3" s="182"/>
      <c r="M3" s="177"/>
      <c r="N3" s="175"/>
      <c r="O3" s="178"/>
    </row>
    <row r="4" spans="1:32" ht="22.5" customHeight="1" x14ac:dyDescent="0.15">
      <c r="A4" s="138" t="s">
        <v>103</v>
      </c>
      <c r="B4" s="59" t="s">
        <v>12</v>
      </c>
      <c r="C4" s="25" t="s">
        <v>12</v>
      </c>
      <c r="D4" s="25" t="s">
        <v>12</v>
      </c>
      <c r="E4" s="25" t="s">
        <v>12</v>
      </c>
      <c r="F4" s="145" t="s">
        <v>12</v>
      </c>
      <c r="G4" s="25" t="s">
        <v>12</v>
      </c>
      <c r="H4" s="25" t="s">
        <v>12</v>
      </c>
      <c r="I4" s="25" t="s">
        <v>12</v>
      </c>
      <c r="J4" s="26" t="s">
        <v>12</v>
      </c>
      <c r="K4" s="25" t="s">
        <v>12</v>
      </c>
      <c r="L4" s="145" t="s">
        <v>12</v>
      </c>
      <c r="M4" s="145" t="s">
        <v>12</v>
      </c>
      <c r="N4" s="25" t="s">
        <v>12</v>
      </c>
      <c r="O4" s="146">
        <v>5.0999999999999996</v>
      </c>
      <c r="P4" s="22"/>
      <c r="Q4" s="22"/>
      <c r="R4" s="22"/>
      <c r="S4" s="22"/>
      <c r="T4" s="22"/>
      <c r="U4" s="22"/>
      <c r="V4" s="22"/>
      <c r="W4" s="22"/>
      <c r="X4" s="22"/>
      <c r="Y4" s="22"/>
      <c r="Z4" s="22"/>
      <c r="AA4" s="22"/>
      <c r="AB4" s="22"/>
      <c r="AC4" s="22"/>
      <c r="AD4" s="22"/>
      <c r="AE4" s="22"/>
    </row>
    <row r="5" spans="1:32" ht="22.5" customHeight="1" x14ac:dyDescent="0.15">
      <c r="A5" s="139" t="s">
        <v>2</v>
      </c>
      <c r="B5" s="59" t="s">
        <v>12</v>
      </c>
      <c r="C5" s="25" t="s">
        <v>12</v>
      </c>
      <c r="D5" s="25" t="s">
        <v>12</v>
      </c>
      <c r="E5" s="25" t="s">
        <v>125</v>
      </c>
      <c r="F5" s="16"/>
      <c r="G5" s="144">
        <f>IF(F5="",17,F5)</f>
        <v>17</v>
      </c>
      <c r="H5" s="12"/>
      <c r="I5" s="25" t="s">
        <v>12</v>
      </c>
      <c r="J5" s="27" t="s">
        <v>12</v>
      </c>
      <c r="K5" s="25" t="s">
        <v>12</v>
      </c>
      <c r="L5" s="145" t="s">
        <v>12</v>
      </c>
      <c r="M5" s="145" t="s">
        <v>12</v>
      </c>
      <c r="N5" s="25" t="s">
        <v>12</v>
      </c>
      <c r="O5" s="99">
        <v>1.7</v>
      </c>
      <c r="P5" s="22"/>
      <c r="Q5" s="22"/>
      <c r="R5" s="22"/>
      <c r="S5" s="22"/>
      <c r="T5" s="22"/>
      <c r="U5" s="22"/>
      <c r="V5" s="22"/>
      <c r="W5" s="22"/>
      <c r="X5" s="22"/>
      <c r="Y5" s="22"/>
      <c r="Z5" s="22"/>
      <c r="AA5" s="22"/>
      <c r="AB5" s="22"/>
      <c r="AC5" s="22"/>
      <c r="AD5" s="22"/>
      <c r="AE5" s="22"/>
    </row>
    <row r="6" spans="1:32" ht="22.5" customHeight="1" x14ac:dyDescent="0.15">
      <c r="A6" s="150"/>
      <c r="B6" s="141" t="str">
        <f t="shared" ref="B6:B32" si="0">IF(OR(B5=0,A6=""),"",IF(OR(A6="止水栓",A6="メーター",A6="メーター用逆止弁",A6="逆止付玉形弁",A6="サドル付分水栓",A6="逆止弁",A6="青銅ソフトシール弁",A6="流量調整型逆止止水栓",A6="ボール止水栓",A6="定水位弁",A6="Y型ストレーナ",A6="GV"),B5))</f>
        <v/>
      </c>
      <c r="C6" s="154" t="str">
        <f t="shared" ref="C6" si="1">IF(B6="","",IF($B$3="戸数（戸）",ROUNDUP(IF(B6="末端水栓のみ",17,IF(B6=1,34,IF(B6&lt;=9,42*B6^0.33,IF(B6&lt;=599,19*B6^0.67,2.8*B6^0.97)))),1),"")+IF($B$3="人数（人）",IF(B6="末端水栓のみ",17,IF(B6&lt;=30,ROUNDUP(26*B6^0.36,1),IF(B6&lt;=200,ROUNDUP(13*B6^0.56,1),IF(B6&lt;=2000,ROUNDUP(6.9*B6^0.67,1),"不可")))),""))</f>
        <v/>
      </c>
      <c r="D6" s="141" t="str">
        <f>IF(OR(D5=0,A6=""),"",IF(OR(A6="止水栓",A6="メーター",A6="メーター用逆止弁",A6="逆止付玉形弁",A6="サドル付分水栓",A6="逆止弁",A6="青銅ソフトシール弁",A6="流量調整型逆止止水栓",A6="ボール止水栓",A6="定水位弁",A6="Y型ストレーナ",A6="GV"),D5))</f>
        <v/>
      </c>
      <c r="E6" s="144" t="str">
        <f>IF(D6="","",IF(D6="末端水栓のみ",17,IF(AND(D6&lt;=450.5,$D$3="ＦＴが多い場合"),VLOOKUP(D6,'データ(編集しないでください)'!M:O,3,0),IF(AND(D6&lt;=450.5,$D$3="ＦＶが多い場合"),VLOOKUP(D6,'データ(編集しないでください)'!M:O,2,0),"グラフより読取り"))))</f>
        <v/>
      </c>
      <c r="F6" s="142"/>
      <c r="G6" s="144" t="str">
        <f t="shared" ref="G6:G32" si="2">IF(A6="","",IF(OR(A6="止水栓",A6="メーター",A6="メーター用逆止弁",A6="逆止付玉形弁",A6="サドル付分水栓",A6="逆止弁",A6="青銅ソフトシール弁",A6="流量調整型逆止止水栓",A6="ボール止水栓",A6="定水位弁",A6="Y型ストレーナ",A6="GV"),G5,F6+C6+E6))</f>
        <v/>
      </c>
      <c r="H6" s="137" t="str">
        <f t="shared" ref="H6:H32" si="3">IF(A6="","",IF(OR(A6="止水栓",A6="メーター",A6="メーター用逆止弁",A6="逆止付玉形弁",A6="サドル付分水栓",A6="逆止弁",A6="青銅ソフトシール弁",A6="流量調整型逆止止水栓",A6="ボール止水栓",A6="定水位弁",A6="Y型ストレーナ",A6="GV"),IF(H5=0,"口径を入力",H5),"口径を入力"))</f>
        <v/>
      </c>
      <c r="I6" s="28" t="str">
        <f t="shared" ref="I6" si="4">IF(A6="","",IF(H6&lt;=50,ROUND((0.013+(0.017-0.109*H6/1000)*H6/2000/SQRT(G6/60/1000/3.14))*82*POWER(G6/60/1000,2)/POWER(H6/1000,5),2),ROUND(POWER(120,-1.85)*POWER(H6/1000,-4.87)*POWER(G6/60/1000,1.85)*10.666*1000,2)))</f>
        <v/>
      </c>
      <c r="J6" s="155" t="str">
        <f t="shared" ref="J6" si="5">IF(A6="","",(G6/60/1000)/(H6*H6*0.786/1000000))</f>
        <v/>
      </c>
      <c r="K6" s="158" t="str">
        <f t="shared" ref="K6:K32" si="6">IF(A6="","",IF(OR(A6="止水栓",A6="メーター",A6="メーター用逆止弁",A6="逆止付玉形弁",A6="サドル付分水栓",A6="逆止弁",A6="青銅ソフトシール弁",A6="流量調整型逆止止水栓",A6="ボール止水栓",A6="定水位弁",A6="Y型ストレーナ",A6="GV"),"---","延長を入力"))</f>
        <v/>
      </c>
      <c r="L6" s="160" t="str">
        <f t="shared" ref="L6:L32" si="7">IF(A6="","",IF(OR(A6="止水栓",A6="GV",A6="青銅ソフトシール弁",A6="メーター",A6="メーター用逆止弁",A6="逆止付玉形弁",A6="サドル付分水栓",A6="逆止弁",A6="流量調整型逆止止水栓",A6="ボール止水栓",A6="定水位弁",A6="Y型ストレーナ"),"設置個数を入力","---"))</f>
        <v/>
      </c>
      <c r="M6" s="147" t="str">
        <f>IF(L6="","",IF(L6=K6,"---",IF(L6&gt;=1,INDEX('データ(編集しないでください)'!$F$12:$J$23,MATCH(A6,'データ(編集しないでください)'!$E$12:$E$23,0),MATCH(H6,'データ(編集しないでください)'!$F$11:$J$11,0)))))</f>
        <v/>
      </c>
      <c r="N6" s="147" t="str">
        <f t="shared" ref="N6" si="8">IF(K6+L6*M6=0,"",K6+L6*M6)</f>
        <v/>
      </c>
      <c r="O6" s="28" t="str">
        <f t="shared" ref="O6" si="9">IF(A6="","",IF(N6&gt;0,ROUNDUP(I6*N6/1000,2),"損失を入力"))</f>
        <v/>
      </c>
      <c r="P6" s="31"/>
      <c r="Q6" s="22"/>
      <c r="R6" s="22"/>
      <c r="S6" s="22"/>
      <c r="T6" s="22"/>
      <c r="U6" s="22"/>
      <c r="V6" s="22"/>
      <c r="W6" s="22"/>
      <c r="X6" s="22"/>
      <c r="Y6" s="22"/>
      <c r="Z6" s="22"/>
      <c r="AA6" s="22"/>
      <c r="AB6" s="22"/>
      <c r="AC6" s="22"/>
      <c r="AD6" s="22"/>
      <c r="AE6" s="22"/>
    </row>
    <row r="7" spans="1:32" ht="22.5" customHeight="1" x14ac:dyDescent="0.15">
      <c r="A7" s="150"/>
      <c r="B7" s="141" t="str">
        <f t="shared" si="0"/>
        <v/>
      </c>
      <c r="C7" s="154" t="str">
        <f t="shared" ref="C7:C32" si="10">IF(B7="","",IF($B$3="戸数（戸）",ROUNDUP(IF(B7="末端水栓のみ",17,IF(B7=1,34,IF(B7&lt;=9,42*B7^0.33,IF(B7&lt;=599,19*B7^0.67,2.8*B7^0.97)))),1),"")+IF($B$3="人数（人）",IF(B7="末端水栓のみ",17,IF(B7&lt;=30,ROUNDUP(26*B7^0.36,1),IF(B7&lt;=200,ROUNDUP(13*B7^0.56,1),IF(B7&lt;=2000,ROUNDUP(6.9*B7^0.67,1),"不可")))),""))</f>
        <v/>
      </c>
      <c r="D7" s="141" t="str">
        <f t="shared" ref="D7:D32" si="11">IF(OR(D6=0,A7=""),"",IF(OR(A7="止水栓",A7="メーター",A7="メーター用逆止弁",A7="逆止付玉形弁",A7="サドル付分水栓",A7="逆止弁",A7="青銅ソフトシール弁",A7="流量調整型逆止止水栓",A7="ボール止水栓",A7="定水位弁",A7="Y型ストレーナ",A7="GV"),D6))</f>
        <v/>
      </c>
      <c r="E7" s="144" t="str">
        <f>IF(D7="","",IF(D7="末端水栓のみ",17,IF(AND(D7&lt;=450.5,$D$3="ＦＴが多い場合"),VLOOKUP(D7,'データ(編集しないでください)'!M:O,3,0),IF(AND(D7&lt;=450.5,$D$3="ＦＶが多い場合"),VLOOKUP(D7,'データ(編集しないでください)'!M:O,2,0),"グラフより読取り"))))</f>
        <v/>
      </c>
      <c r="F7" s="142"/>
      <c r="G7" s="144" t="str">
        <f t="shared" si="2"/>
        <v/>
      </c>
      <c r="H7" s="137" t="str">
        <f t="shared" si="3"/>
        <v/>
      </c>
      <c r="I7" s="28" t="str">
        <f t="shared" ref="I7:I32" si="12">IF(A7="","",IF(H7&lt;=50,ROUND((0.013+(0.017-0.109*H7/1000)*H7/2000/SQRT(G7/60/1000/3.14))*82*POWER(G7/60/1000,2)/POWER(H7/1000,5),2),ROUND(POWER(120,-1.85)*POWER(H7/1000,-4.87)*POWER(G7/60/1000,1.85)*10.666*1000,2)))</f>
        <v/>
      </c>
      <c r="J7" s="155" t="str">
        <f t="shared" ref="J7:J32" si="13">IF(A7="","",(G7/60/1000)/(H7*H7*0.786/1000000))</f>
        <v/>
      </c>
      <c r="K7" s="158" t="str">
        <f t="shared" si="6"/>
        <v/>
      </c>
      <c r="L7" s="160" t="str">
        <f t="shared" si="7"/>
        <v/>
      </c>
      <c r="M7" s="147" t="str">
        <f>IF(L7="","",IF(L7=K7,"---",IF(L7&gt;=1,INDEX('データ(編集しないでください)'!$F$12:$J$23,MATCH(A7,'データ(編集しないでください)'!$E$12:$E$23,0),MATCH(H7,'データ(編集しないでください)'!$F$11:$J$11,0)))))</f>
        <v/>
      </c>
      <c r="N7" s="147" t="str">
        <f t="shared" ref="N7:N32" si="14">IF(K7+L7*M7=0,"",K7+L7*M7)</f>
        <v/>
      </c>
      <c r="O7" s="28" t="str">
        <f t="shared" ref="O7:O32" si="15">IF(A7="","",IF(N7&gt;0,ROUNDUP(I7*N7/1000,2),"損失を入力"))</f>
        <v/>
      </c>
      <c r="P7" s="22"/>
      <c r="Q7" s="22"/>
      <c r="R7" s="22"/>
      <c r="S7" s="22"/>
      <c r="T7" s="22"/>
      <c r="U7" s="22"/>
      <c r="V7" s="22"/>
      <c r="W7" s="22"/>
      <c r="X7" s="22"/>
      <c r="Y7" s="22"/>
      <c r="Z7" s="22"/>
      <c r="AA7" s="22"/>
      <c r="AB7" s="22"/>
      <c r="AC7" s="22"/>
      <c r="AD7" s="22"/>
      <c r="AE7" s="22"/>
    </row>
    <row r="8" spans="1:32" ht="22.5" customHeight="1" x14ac:dyDescent="0.15">
      <c r="A8" s="150"/>
      <c r="B8" s="141" t="str">
        <f t="shared" si="0"/>
        <v/>
      </c>
      <c r="C8" s="154" t="str">
        <f t="shared" si="10"/>
        <v/>
      </c>
      <c r="D8" s="141" t="str">
        <f t="shared" si="11"/>
        <v/>
      </c>
      <c r="E8" s="144" t="str">
        <f>IF(D8="","",IF(D8="末端水栓のみ",17,IF(AND(D8&lt;=450.5,$D$3="ＦＴが多い場合"),VLOOKUP(D8,'データ(編集しないでください)'!M:O,3,0),IF(AND(D8&lt;=450.5,$D$3="ＦＶが多い場合"),VLOOKUP(D8,'データ(編集しないでください)'!M:O,2,0),"グラフより読取り"))))</f>
        <v/>
      </c>
      <c r="F8" s="142"/>
      <c r="G8" s="144" t="str">
        <f t="shared" si="2"/>
        <v/>
      </c>
      <c r="H8" s="137" t="str">
        <f t="shared" si="3"/>
        <v/>
      </c>
      <c r="I8" s="28" t="str">
        <f t="shared" si="12"/>
        <v/>
      </c>
      <c r="J8" s="155" t="str">
        <f t="shared" si="13"/>
        <v/>
      </c>
      <c r="K8" s="158" t="str">
        <f t="shared" si="6"/>
        <v/>
      </c>
      <c r="L8" s="160" t="str">
        <f t="shared" si="7"/>
        <v/>
      </c>
      <c r="M8" s="147" t="str">
        <f>IF(L8="","",IF(L8=K8,"---",IF(L8&gt;=1,INDEX('データ(編集しないでください)'!$F$12:$J$23,MATCH(A8,'データ(編集しないでください)'!$E$12:$E$23,0),MATCH(H8,'データ(編集しないでください)'!$F$11:$J$11,0)))))</f>
        <v/>
      </c>
      <c r="N8" s="147" t="str">
        <f t="shared" si="14"/>
        <v/>
      </c>
      <c r="O8" s="28" t="str">
        <f t="shared" si="15"/>
        <v/>
      </c>
      <c r="P8" s="22"/>
      <c r="Q8" s="22"/>
      <c r="R8" s="22"/>
      <c r="S8" s="22"/>
      <c r="T8" s="22"/>
      <c r="U8" s="22"/>
      <c r="V8" s="22"/>
      <c r="W8" s="22"/>
      <c r="X8" s="22"/>
      <c r="Y8" s="22"/>
      <c r="Z8" s="22"/>
      <c r="AA8" s="22"/>
      <c r="AB8" s="22"/>
      <c r="AC8" s="22"/>
      <c r="AD8" s="22"/>
      <c r="AE8" s="22"/>
    </row>
    <row r="9" spans="1:32" ht="22.5" customHeight="1" x14ac:dyDescent="0.15">
      <c r="A9" s="150"/>
      <c r="B9" s="141" t="str">
        <f t="shared" si="0"/>
        <v/>
      </c>
      <c r="C9" s="154" t="str">
        <f t="shared" si="10"/>
        <v/>
      </c>
      <c r="D9" s="141" t="str">
        <f t="shared" si="11"/>
        <v/>
      </c>
      <c r="E9" s="144" t="str">
        <f>IF(D9="","",IF(D9="末端水栓のみ",17,IF(AND(D9&lt;=450.5,$D$3="ＦＴが多い場合"),VLOOKUP(D9,'データ(編集しないでください)'!M:O,3,0),IF(AND(D9&lt;=450.5,$D$3="ＦＶが多い場合"),VLOOKUP(D9,'データ(編集しないでください)'!M:O,2,0),"グラフより読取り"))))</f>
        <v/>
      </c>
      <c r="F9" s="142"/>
      <c r="G9" s="144" t="str">
        <f t="shared" si="2"/>
        <v/>
      </c>
      <c r="H9" s="137" t="str">
        <f t="shared" si="3"/>
        <v/>
      </c>
      <c r="I9" s="28" t="str">
        <f t="shared" si="12"/>
        <v/>
      </c>
      <c r="J9" s="155" t="str">
        <f t="shared" si="13"/>
        <v/>
      </c>
      <c r="K9" s="158" t="str">
        <f t="shared" si="6"/>
        <v/>
      </c>
      <c r="L9" s="160" t="str">
        <f t="shared" si="7"/>
        <v/>
      </c>
      <c r="M9" s="147" t="str">
        <f>IF(L9="","",IF(L9=K9,"---",IF(L9&gt;=1,INDEX('データ(編集しないでください)'!$F$12:$J$23,MATCH(A9,'データ(編集しないでください)'!$E$12:$E$23,0),MATCH(H9,'データ(編集しないでください)'!$F$11:$J$11,0)))))</f>
        <v/>
      </c>
      <c r="N9" s="147" t="str">
        <f t="shared" si="14"/>
        <v/>
      </c>
      <c r="O9" s="28" t="str">
        <f t="shared" si="15"/>
        <v/>
      </c>
      <c r="P9" s="32"/>
      <c r="Q9" s="22"/>
      <c r="R9" s="22"/>
      <c r="S9" s="22"/>
      <c r="T9" s="22"/>
      <c r="U9" s="22"/>
      <c r="V9" s="22"/>
      <c r="W9" s="22"/>
      <c r="X9" s="22"/>
      <c r="Y9" s="22"/>
      <c r="Z9" s="22"/>
      <c r="AA9" s="22"/>
      <c r="AB9" s="22"/>
      <c r="AC9" s="22"/>
      <c r="AD9" s="22"/>
      <c r="AE9" s="22"/>
    </row>
    <row r="10" spans="1:32" ht="22.5" customHeight="1" x14ac:dyDescent="0.15">
      <c r="A10" s="150"/>
      <c r="B10" s="141" t="str">
        <f t="shared" si="0"/>
        <v/>
      </c>
      <c r="C10" s="154" t="str">
        <f t="shared" si="10"/>
        <v/>
      </c>
      <c r="D10" s="141" t="str">
        <f t="shared" si="11"/>
        <v/>
      </c>
      <c r="E10" s="144" t="str">
        <f>IF(D10="","",IF(D10="末端水栓のみ",17,IF(AND(D10&lt;=450.5,$D$3="ＦＴが多い場合"),VLOOKUP(D10,'データ(編集しないでください)'!M:O,3,0),IF(AND(D10&lt;=450.5,$D$3="ＦＶが多い場合"),VLOOKUP(D10,'データ(編集しないでください)'!M:O,2,0),"グラフより読取り"))))</f>
        <v/>
      </c>
      <c r="F10" s="142"/>
      <c r="G10" s="144" t="str">
        <f t="shared" si="2"/>
        <v/>
      </c>
      <c r="H10" s="137" t="str">
        <f t="shared" si="3"/>
        <v/>
      </c>
      <c r="I10" s="28" t="str">
        <f t="shared" si="12"/>
        <v/>
      </c>
      <c r="J10" s="155" t="str">
        <f t="shared" si="13"/>
        <v/>
      </c>
      <c r="K10" s="158" t="str">
        <f t="shared" si="6"/>
        <v/>
      </c>
      <c r="L10" s="160" t="str">
        <f t="shared" si="7"/>
        <v/>
      </c>
      <c r="M10" s="147" t="str">
        <f>IF(L10="","",IF(L10=K10,"---",IF(L10&gt;=1,INDEX('データ(編集しないでください)'!$F$12:$J$23,MATCH(A10,'データ(編集しないでください)'!$E$12:$E$23,0),MATCH(H10,'データ(編集しないでください)'!$F$11:$J$11,0)))))</f>
        <v/>
      </c>
      <c r="N10" s="147" t="str">
        <f t="shared" si="14"/>
        <v/>
      </c>
      <c r="O10" s="28" t="str">
        <f t="shared" si="15"/>
        <v/>
      </c>
      <c r="P10" s="32"/>
      <c r="Q10" s="22"/>
      <c r="R10" s="22"/>
      <c r="S10" s="22"/>
      <c r="T10" s="22"/>
      <c r="U10" s="22"/>
      <c r="V10" s="22"/>
      <c r="W10" s="22"/>
      <c r="X10" s="22"/>
      <c r="Y10" s="22"/>
      <c r="Z10" s="22"/>
      <c r="AA10" s="22"/>
      <c r="AB10" s="22"/>
      <c r="AC10" s="22"/>
      <c r="AD10" s="22"/>
      <c r="AE10" s="22"/>
    </row>
    <row r="11" spans="1:32" ht="22.5" customHeight="1" x14ac:dyDescent="0.15">
      <c r="A11" s="150"/>
      <c r="B11" s="141" t="str">
        <f t="shared" si="0"/>
        <v/>
      </c>
      <c r="C11" s="154" t="str">
        <f t="shared" si="10"/>
        <v/>
      </c>
      <c r="D11" s="141" t="str">
        <f t="shared" si="11"/>
        <v/>
      </c>
      <c r="E11" s="144" t="str">
        <f>IF(D11="","",IF(D11="末端水栓のみ",17,IF(AND(D11&lt;=450.5,$D$3="ＦＴが多い場合"),VLOOKUP(D11,'データ(編集しないでください)'!M:O,3,0),IF(AND(D11&lt;=450.5,$D$3="ＦＶが多い場合"),VLOOKUP(D11,'データ(編集しないでください)'!M:O,2,0),"グラフより読取り"))))</f>
        <v/>
      </c>
      <c r="F11" s="142"/>
      <c r="G11" s="144" t="str">
        <f t="shared" si="2"/>
        <v/>
      </c>
      <c r="H11" s="137" t="str">
        <f t="shared" si="3"/>
        <v/>
      </c>
      <c r="I11" s="28" t="str">
        <f t="shared" si="12"/>
        <v/>
      </c>
      <c r="J11" s="155" t="str">
        <f t="shared" si="13"/>
        <v/>
      </c>
      <c r="K11" s="158" t="str">
        <f t="shared" si="6"/>
        <v/>
      </c>
      <c r="L11" s="160" t="str">
        <f t="shared" si="7"/>
        <v/>
      </c>
      <c r="M11" s="147" t="str">
        <f>IF(L11="","",IF(L11=K11,"---",IF(L11&gt;=1,INDEX('データ(編集しないでください)'!$F$12:$J$23,MATCH(A11,'データ(編集しないでください)'!$E$12:$E$23,0),MATCH(H11,'データ(編集しないでください)'!$F$11:$J$11,0)))))</f>
        <v/>
      </c>
      <c r="N11" s="147" t="str">
        <f t="shared" si="14"/>
        <v/>
      </c>
      <c r="O11" s="28" t="str">
        <f t="shared" si="15"/>
        <v/>
      </c>
      <c r="P11" s="22"/>
      <c r="Q11" s="22"/>
      <c r="R11" s="22"/>
      <c r="S11" s="22"/>
      <c r="T11" s="22"/>
      <c r="U11" s="22"/>
      <c r="V11" s="22"/>
      <c r="W11" s="22"/>
      <c r="X11" s="22"/>
      <c r="Y11" s="22"/>
      <c r="Z11" s="22"/>
      <c r="AA11" s="22"/>
      <c r="AB11" s="22"/>
      <c r="AC11" s="22"/>
      <c r="AD11" s="22"/>
      <c r="AE11" s="22"/>
    </row>
    <row r="12" spans="1:32" ht="22.5" customHeight="1" x14ac:dyDescent="0.15">
      <c r="A12" s="150"/>
      <c r="B12" s="141" t="str">
        <f t="shared" si="0"/>
        <v/>
      </c>
      <c r="C12" s="154" t="str">
        <f t="shared" si="10"/>
        <v/>
      </c>
      <c r="D12" s="141" t="str">
        <f t="shared" si="11"/>
        <v/>
      </c>
      <c r="E12" s="144" t="str">
        <f>IF(D12="","",IF(D12="末端水栓のみ",17,IF(AND(D12&lt;=450.5,$D$3="ＦＴが多い場合"),VLOOKUP(D12,'データ(編集しないでください)'!M:O,3,0),IF(AND(D12&lt;=450.5,$D$3="ＦＶが多い場合"),VLOOKUP(D12,'データ(編集しないでください)'!M:O,2,0),"グラフより読取り"))))</f>
        <v/>
      </c>
      <c r="F12" s="142"/>
      <c r="G12" s="144" t="str">
        <f t="shared" si="2"/>
        <v/>
      </c>
      <c r="H12" s="137" t="str">
        <f t="shared" si="3"/>
        <v/>
      </c>
      <c r="I12" s="28" t="str">
        <f t="shared" si="12"/>
        <v/>
      </c>
      <c r="J12" s="155" t="str">
        <f t="shared" si="13"/>
        <v/>
      </c>
      <c r="K12" s="158" t="str">
        <f t="shared" si="6"/>
        <v/>
      </c>
      <c r="L12" s="160" t="str">
        <f t="shared" si="7"/>
        <v/>
      </c>
      <c r="M12" s="147" t="str">
        <f>IF(L12="","",IF(L12=K12,"---",IF(L12&gt;=1,INDEX('データ(編集しないでください)'!$F$12:$J$23,MATCH(A12,'データ(編集しないでください)'!$E$12:$E$23,0),MATCH(H12,'データ(編集しないでください)'!$F$11:$J$11,0)))))</f>
        <v/>
      </c>
      <c r="N12" s="147" t="str">
        <f t="shared" si="14"/>
        <v/>
      </c>
      <c r="O12" s="28" t="str">
        <f t="shared" si="15"/>
        <v/>
      </c>
      <c r="P12" s="22"/>
      <c r="Q12" s="22"/>
      <c r="R12" s="22"/>
      <c r="S12" s="22"/>
      <c r="T12" s="22"/>
      <c r="U12" s="22"/>
      <c r="V12" s="22"/>
      <c r="W12" s="22"/>
      <c r="X12" s="22"/>
      <c r="Y12" s="22"/>
      <c r="Z12" s="22"/>
      <c r="AA12" s="22"/>
      <c r="AB12" s="22"/>
      <c r="AC12" s="22"/>
      <c r="AD12" s="22"/>
      <c r="AE12" s="22"/>
    </row>
    <row r="13" spans="1:32" ht="22.5" customHeight="1" x14ac:dyDescent="0.15">
      <c r="A13" s="150"/>
      <c r="B13" s="141" t="str">
        <f t="shared" si="0"/>
        <v/>
      </c>
      <c r="C13" s="154" t="str">
        <f t="shared" si="10"/>
        <v/>
      </c>
      <c r="D13" s="141" t="str">
        <f t="shared" si="11"/>
        <v/>
      </c>
      <c r="E13" s="144" t="str">
        <f>IF(D13="","",IF(D13="末端水栓のみ",17,IF(AND(D13&lt;=450.5,$D$3="ＦＴが多い場合"),VLOOKUP(D13,'データ(編集しないでください)'!M:O,3,0),IF(AND(D13&lt;=450.5,$D$3="ＦＶが多い場合"),VLOOKUP(D13,'データ(編集しないでください)'!M:O,2,0),"グラフより読取り"))))</f>
        <v/>
      </c>
      <c r="F13" s="142"/>
      <c r="G13" s="144" t="str">
        <f t="shared" si="2"/>
        <v/>
      </c>
      <c r="H13" s="137" t="str">
        <f t="shared" si="3"/>
        <v/>
      </c>
      <c r="I13" s="28" t="str">
        <f t="shared" si="12"/>
        <v/>
      </c>
      <c r="J13" s="155" t="str">
        <f t="shared" si="13"/>
        <v/>
      </c>
      <c r="K13" s="158" t="str">
        <f t="shared" si="6"/>
        <v/>
      </c>
      <c r="L13" s="160" t="str">
        <f t="shared" si="7"/>
        <v/>
      </c>
      <c r="M13" s="147" t="str">
        <f>IF(L13="","",IF(L13=K13,"---",IF(L13&gt;=1,INDEX('データ(編集しないでください)'!$F$12:$J$23,MATCH(A13,'データ(編集しないでください)'!$E$12:$E$23,0),MATCH(H13,'データ(編集しないでください)'!$F$11:$J$11,0)))))</f>
        <v/>
      </c>
      <c r="N13" s="147" t="str">
        <f t="shared" si="14"/>
        <v/>
      </c>
      <c r="O13" s="28" t="str">
        <f t="shared" si="15"/>
        <v/>
      </c>
      <c r="P13" s="22"/>
      <c r="Q13" s="22"/>
      <c r="R13" s="22"/>
      <c r="S13" s="22"/>
      <c r="T13" s="22"/>
      <c r="U13" s="22"/>
      <c r="V13" s="22"/>
      <c r="W13" s="22"/>
      <c r="X13" s="22"/>
      <c r="Y13" s="22"/>
      <c r="Z13" s="22"/>
      <c r="AA13" s="22"/>
      <c r="AB13" s="22"/>
      <c r="AC13" s="22"/>
      <c r="AD13" s="22"/>
      <c r="AE13" s="22"/>
    </row>
    <row r="14" spans="1:32" ht="22.5" customHeight="1" x14ac:dyDescent="0.15">
      <c r="A14" s="150"/>
      <c r="B14" s="141" t="str">
        <f t="shared" si="0"/>
        <v/>
      </c>
      <c r="C14" s="154" t="str">
        <f t="shared" si="10"/>
        <v/>
      </c>
      <c r="D14" s="141" t="str">
        <f t="shared" si="11"/>
        <v/>
      </c>
      <c r="E14" s="144" t="str">
        <f>IF(D14="","",IF(D14="末端水栓のみ",17,IF(AND(D14&lt;=450.5,$D$3="ＦＴが多い場合"),VLOOKUP(D14,'データ(編集しないでください)'!M:O,3,0),IF(AND(D14&lt;=450.5,$D$3="ＦＶが多い場合"),VLOOKUP(D14,'データ(編集しないでください)'!M:O,2,0),"グラフより読取り"))))</f>
        <v/>
      </c>
      <c r="F14" s="142"/>
      <c r="G14" s="144" t="str">
        <f t="shared" si="2"/>
        <v/>
      </c>
      <c r="H14" s="137" t="str">
        <f t="shared" si="3"/>
        <v/>
      </c>
      <c r="I14" s="28" t="str">
        <f t="shared" si="12"/>
        <v/>
      </c>
      <c r="J14" s="155" t="str">
        <f t="shared" si="13"/>
        <v/>
      </c>
      <c r="K14" s="158" t="str">
        <f t="shared" si="6"/>
        <v/>
      </c>
      <c r="L14" s="160" t="str">
        <f t="shared" si="7"/>
        <v/>
      </c>
      <c r="M14" s="147" t="str">
        <f>IF(L14="","",IF(L14=K14,"---",IF(L14&gt;=1,INDEX('データ(編集しないでください)'!$F$12:$J$23,MATCH(A14,'データ(編集しないでください)'!$E$12:$E$23,0),MATCH(H14,'データ(編集しないでください)'!$F$11:$J$11,0)))))</f>
        <v/>
      </c>
      <c r="N14" s="147" t="str">
        <f t="shared" si="14"/>
        <v/>
      </c>
      <c r="O14" s="28" t="str">
        <f t="shared" si="15"/>
        <v/>
      </c>
      <c r="P14" s="22"/>
      <c r="Q14" s="22"/>
      <c r="R14" s="22"/>
      <c r="S14" s="22"/>
      <c r="T14" s="22"/>
      <c r="U14" s="22"/>
      <c r="V14" s="22"/>
      <c r="W14" s="22"/>
      <c r="X14" s="22"/>
      <c r="Y14" s="22"/>
      <c r="Z14" s="22"/>
      <c r="AA14" s="22"/>
      <c r="AB14" s="22"/>
      <c r="AC14" s="22"/>
      <c r="AD14" s="22"/>
      <c r="AE14" s="22"/>
    </row>
    <row r="15" spans="1:32" ht="22.5" customHeight="1" x14ac:dyDescent="0.15">
      <c r="A15" s="150"/>
      <c r="B15" s="141" t="str">
        <f t="shared" si="0"/>
        <v/>
      </c>
      <c r="C15" s="154" t="str">
        <f t="shared" si="10"/>
        <v/>
      </c>
      <c r="D15" s="141" t="str">
        <f t="shared" si="11"/>
        <v/>
      </c>
      <c r="E15" s="144" t="str">
        <f>IF(D15="","",IF(D15="末端水栓のみ",17,IF(AND(D15&lt;=450.5,$D$3="ＦＴが多い場合"),VLOOKUP(D15,'データ(編集しないでください)'!M:O,3,0),IF(AND(D15&lt;=450.5,$D$3="ＦＶが多い場合"),VLOOKUP(D15,'データ(編集しないでください)'!M:O,2,0),"グラフより読取り"))))</f>
        <v/>
      </c>
      <c r="F15" s="142"/>
      <c r="G15" s="144" t="str">
        <f t="shared" si="2"/>
        <v/>
      </c>
      <c r="H15" s="137" t="str">
        <f t="shared" si="3"/>
        <v/>
      </c>
      <c r="I15" s="28" t="str">
        <f t="shared" si="12"/>
        <v/>
      </c>
      <c r="J15" s="155" t="str">
        <f t="shared" si="13"/>
        <v/>
      </c>
      <c r="K15" s="158" t="str">
        <f t="shared" si="6"/>
        <v/>
      </c>
      <c r="L15" s="160" t="str">
        <f t="shared" si="7"/>
        <v/>
      </c>
      <c r="M15" s="147" t="str">
        <f>IF(L15="","",IF(L15=K15,"---",IF(L15&gt;=1,INDEX('データ(編集しないでください)'!$F$12:$J$23,MATCH(A15,'データ(編集しないでください)'!$E$12:$E$23,0),MATCH(H15,'データ(編集しないでください)'!$F$11:$J$11,0)))))</f>
        <v/>
      </c>
      <c r="N15" s="147" t="str">
        <f t="shared" si="14"/>
        <v/>
      </c>
      <c r="O15" s="28" t="str">
        <f t="shared" si="15"/>
        <v/>
      </c>
      <c r="P15" s="22"/>
      <c r="Q15" s="22"/>
      <c r="R15" s="22"/>
      <c r="S15" s="22"/>
      <c r="T15" s="22"/>
      <c r="U15" s="22"/>
      <c r="V15" s="22"/>
      <c r="W15" s="22"/>
      <c r="X15" s="22"/>
      <c r="Y15" s="22"/>
      <c r="Z15" s="22"/>
      <c r="AA15" s="22"/>
      <c r="AB15" s="22"/>
      <c r="AC15" s="22"/>
      <c r="AD15" s="22"/>
      <c r="AE15" s="22"/>
    </row>
    <row r="16" spans="1:32" ht="22.5" customHeight="1" x14ac:dyDescent="0.15">
      <c r="A16" s="150"/>
      <c r="B16" s="141" t="str">
        <f t="shared" si="0"/>
        <v/>
      </c>
      <c r="C16" s="154" t="str">
        <f t="shared" si="10"/>
        <v/>
      </c>
      <c r="D16" s="141" t="str">
        <f t="shared" si="11"/>
        <v/>
      </c>
      <c r="E16" s="144" t="str">
        <f>IF(D16="","",IF(D16="末端水栓のみ",17,IF(AND(D16&lt;=450.5,$D$3="ＦＴが多い場合"),VLOOKUP(D16,'データ(編集しないでください)'!M:O,3,0),IF(AND(D16&lt;=450.5,$D$3="ＦＶが多い場合"),VLOOKUP(D16,'データ(編集しないでください)'!M:O,2,0),"グラフより読取り"))))</f>
        <v/>
      </c>
      <c r="F16" s="142"/>
      <c r="G16" s="144" t="str">
        <f t="shared" si="2"/>
        <v/>
      </c>
      <c r="H16" s="137" t="str">
        <f t="shared" si="3"/>
        <v/>
      </c>
      <c r="I16" s="28" t="str">
        <f t="shared" si="12"/>
        <v/>
      </c>
      <c r="J16" s="155" t="str">
        <f t="shared" si="13"/>
        <v/>
      </c>
      <c r="K16" s="158" t="str">
        <f t="shared" si="6"/>
        <v/>
      </c>
      <c r="L16" s="160" t="str">
        <f t="shared" si="7"/>
        <v/>
      </c>
      <c r="M16" s="147" t="str">
        <f>IF(L16="","",IF(L16=K16,"---",IF(L16&gt;=1,INDEX('データ(編集しないでください)'!$F$12:$J$23,MATCH(A16,'データ(編集しないでください)'!$E$12:$E$23,0),MATCH(H16,'データ(編集しないでください)'!$F$11:$J$11,0)))))</f>
        <v/>
      </c>
      <c r="N16" s="147" t="str">
        <f t="shared" si="14"/>
        <v/>
      </c>
      <c r="O16" s="28" t="str">
        <f t="shared" si="15"/>
        <v/>
      </c>
      <c r="P16" s="22"/>
      <c r="Q16" s="22"/>
      <c r="R16" s="22"/>
      <c r="S16" s="22"/>
      <c r="T16" s="22"/>
      <c r="U16" s="22"/>
      <c r="V16" s="22"/>
      <c r="W16" s="22"/>
      <c r="X16" s="22"/>
      <c r="Y16" s="22"/>
      <c r="Z16" s="22"/>
      <c r="AA16" s="22"/>
      <c r="AB16" s="22"/>
      <c r="AC16" s="22"/>
      <c r="AD16" s="22"/>
      <c r="AE16" s="22"/>
    </row>
    <row r="17" spans="1:31" ht="22.5" customHeight="1" x14ac:dyDescent="0.15">
      <c r="A17" s="150"/>
      <c r="B17" s="141" t="str">
        <f t="shared" si="0"/>
        <v/>
      </c>
      <c r="C17" s="154" t="str">
        <f t="shared" si="10"/>
        <v/>
      </c>
      <c r="D17" s="141" t="str">
        <f t="shared" si="11"/>
        <v/>
      </c>
      <c r="E17" s="144" t="str">
        <f>IF(D17="","",IF(D17="末端水栓のみ",17,IF(AND(D17&lt;=450.5,$D$3="ＦＴが多い場合"),VLOOKUP(D17,'データ(編集しないでください)'!M:O,3,0),IF(AND(D17&lt;=450.5,$D$3="ＦＶが多い場合"),VLOOKUP(D17,'データ(編集しないでください)'!M:O,2,0),"グラフより読取り"))))</f>
        <v/>
      </c>
      <c r="F17" s="142"/>
      <c r="G17" s="144" t="str">
        <f t="shared" si="2"/>
        <v/>
      </c>
      <c r="H17" s="137" t="str">
        <f t="shared" si="3"/>
        <v/>
      </c>
      <c r="I17" s="28" t="str">
        <f t="shared" si="12"/>
        <v/>
      </c>
      <c r="J17" s="155" t="str">
        <f t="shared" si="13"/>
        <v/>
      </c>
      <c r="K17" s="158" t="str">
        <f t="shared" si="6"/>
        <v/>
      </c>
      <c r="L17" s="160" t="str">
        <f t="shared" si="7"/>
        <v/>
      </c>
      <c r="M17" s="147" t="str">
        <f>IF(L17="","",IF(L17=K17,"---",IF(L17&gt;=1,INDEX('データ(編集しないでください)'!$F$12:$J$23,MATCH(A17,'データ(編集しないでください)'!$E$12:$E$23,0),MATCH(H17,'データ(編集しないでください)'!$F$11:$J$11,0)))))</f>
        <v/>
      </c>
      <c r="N17" s="147" t="str">
        <f t="shared" si="14"/>
        <v/>
      </c>
      <c r="O17" s="28" t="str">
        <f t="shared" si="15"/>
        <v/>
      </c>
      <c r="P17" s="22"/>
      <c r="Q17" s="22"/>
      <c r="R17" s="22"/>
      <c r="S17" s="22"/>
      <c r="T17" s="22"/>
      <c r="U17" s="22"/>
      <c r="V17" s="22"/>
      <c r="W17" s="22"/>
      <c r="X17" s="22"/>
      <c r="Y17" s="22"/>
      <c r="Z17" s="22"/>
      <c r="AA17" s="22"/>
      <c r="AB17" s="22"/>
      <c r="AC17" s="22"/>
      <c r="AD17" s="22"/>
      <c r="AE17" s="22"/>
    </row>
    <row r="18" spans="1:31" ht="22.5" customHeight="1" x14ac:dyDescent="0.15">
      <c r="A18" s="150"/>
      <c r="B18" s="141" t="str">
        <f t="shared" si="0"/>
        <v/>
      </c>
      <c r="C18" s="154" t="str">
        <f t="shared" si="10"/>
        <v/>
      </c>
      <c r="D18" s="141" t="str">
        <f t="shared" si="11"/>
        <v/>
      </c>
      <c r="E18" s="144" t="str">
        <f>IF(D18="","",IF(D18="末端水栓のみ",17,IF(AND(D18&lt;=450.5,$D$3="ＦＴが多い場合"),VLOOKUP(D18,'データ(編集しないでください)'!M:O,3,0),IF(AND(D18&lt;=450.5,$D$3="ＦＶが多い場合"),VLOOKUP(D18,'データ(編集しないでください)'!M:O,2,0),"グラフより読取り"))))</f>
        <v/>
      </c>
      <c r="F18" s="142"/>
      <c r="G18" s="144" t="str">
        <f t="shared" si="2"/>
        <v/>
      </c>
      <c r="H18" s="137" t="str">
        <f t="shared" si="3"/>
        <v/>
      </c>
      <c r="I18" s="28" t="str">
        <f t="shared" si="12"/>
        <v/>
      </c>
      <c r="J18" s="155" t="str">
        <f t="shared" si="13"/>
        <v/>
      </c>
      <c r="K18" s="158" t="str">
        <f t="shared" si="6"/>
        <v/>
      </c>
      <c r="L18" s="160" t="str">
        <f t="shared" si="7"/>
        <v/>
      </c>
      <c r="M18" s="147" t="str">
        <f>IF(L18="","",IF(L18=K18,"---",IF(L18&gt;=1,INDEX('データ(編集しないでください)'!$F$12:$J$23,MATCH(A18,'データ(編集しないでください)'!$E$12:$E$23,0),MATCH(H18,'データ(編集しないでください)'!$F$11:$J$11,0)))))</f>
        <v/>
      </c>
      <c r="N18" s="147" t="str">
        <f t="shared" si="14"/>
        <v/>
      </c>
      <c r="O18" s="28" t="str">
        <f t="shared" si="15"/>
        <v/>
      </c>
      <c r="P18" s="22"/>
      <c r="Q18" s="22"/>
      <c r="R18" s="22"/>
      <c r="S18" s="22"/>
      <c r="T18" s="22"/>
      <c r="U18" s="22"/>
      <c r="V18" s="22"/>
      <c r="W18" s="22"/>
      <c r="X18" s="22"/>
      <c r="Y18" s="22"/>
      <c r="Z18" s="22"/>
      <c r="AA18" s="22"/>
      <c r="AB18" s="22"/>
      <c r="AC18" s="22"/>
      <c r="AD18" s="22"/>
      <c r="AE18" s="22"/>
    </row>
    <row r="19" spans="1:31" ht="22.5" customHeight="1" x14ac:dyDescent="0.15">
      <c r="A19" s="150"/>
      <c r="B19" s="141" t="str">
        <f t="shared" si="0"/>
        <v/>
      </c>
      <c r="C19" s="154" t="str">
        <f t="shared" si="10"/>
        <v/>
      </c>
      <c r="D19" s="141" t="str">
        <f t="shared" si="11"/>
        <v/>
      </c>
      <c r="E19" s="144" t="str">
        <f>IF(D19="","",IF(D19="末端水栓のみ",17,IF(AND(D19&lt;=450.5,$D$3="ＦＴが多い場合"),VLOOKUP(D19,'データ(編集しないでください)'!M:O,3,0),IF(AND(D19&lt;=450.5,$D$3="ＦＶが多い場合"),VLOOKUP(D19,'データ(編集しないでください)'!M:O,2,0),"グラフより読取り"))))</f>
        <v/>
      </c>
      <c r="F19" s="142"/>
      <c r="G19" s="144" t="str">
        <f t="shared" si="2"/>
        <v/>
      </c>
      <c r="H19" s="137" t="str">
        <f t="shared" si="3"/>
        <v/>
      </c>
      <c r="I19" s="28" t="str">
        <f t="shared" si="12"/>
        <v/>
      </c>
      <c r="J19" s="155" t="str">
        <f t="shared" si="13"/>
        <v/>
      </c>
      <c r="K19" s="158" t="str">
        <f t="shared" si="6"/>
        <v/>
      </c>
      <c r="L19" s="160" t="str">
        <f t="shared" si="7"/>
        <v/>
      </c>
      <c r="M19" s="147" t="str">
        <f>IF(L19="","",IF(L19=K19,"---",IF(L19&gt;=1,INDEX('データ(編集しないでください)'!$F$12:$J$23,MATCH(A19,'データ(編集しないでください)'!$E$12:$E$23,0),MATCH(H19,'データ(編集しないでください)'!$F$11:$J$11,0)))))</f>
        <v/>
      </c>
      <c r="N19" s="147" t="str">
        <f t="shared" si="14"/>
        <v/>
      </c>
      <c r="O19" s="28" t="str">
        <f t="shared" si="15"/>
        <v/>
      </c>
      <c r="P19" s="22"/>
      <c r="Q19" s="22"/>
      <c r="R19" s="22"/>
      <c r="S19" s="22"/>
      <c r="T19" s="22"/>
      <c r="U19" s="22"/>
      <c r="V19" s="22"/>
      <c r="W19" s="22"/>
      <c r="X19" s="22"/>
      <c r="Y19" s="22"/>
      <c r="Z19" s="22"/>
      <c r="AA19" s="22"/>
      <c r="AB19" s="22"/>
      <c r="AC19" s="22"/>
      <c r="AD19" s="22"/>
      <c r="AE19" s="22"/>
    </row>
    <row r="20" spans="1:31" ht="22.5" customHeight="1" x14ac:dyDescent="0.15">
      <c r="A20" s="150"/>
      <c r="B20" s="141" t="str">
        <f t="shared" si="0"/>
        <v/>
      </c>
      <c r="C20" s="154" t="str">
        <f t="shared" si="10"/>
        <v/>
      </c>
      <c r="D20" s="141" t="str">
        <f t="shared" si="11"/>
        <v/>
      </c>
      <c r="E20" s="144" t="str">
        <f>IF(D20="","",IF(D20="末端水栓のみ",17,IF(AND(D20&lt;=450.5,$D$3="ＦＴが多い場合"),VLOOKUP(D20,'データ(編集しないでください)'!M:O,3,0),IF(AND(D20&lt;=450.5,$D$3="ＦＶが多い場合"),VLOOKUP(D20,'データ(編集しないでください)'!M:O,2,0),"グラフより読取り"))))</f>
        <v/>
      </c>
      <c r="F20" s="142"/>
      <c r="G20" s="144" t="str">
        <f t="shared" si="2"/>
        <v/>
      </c>
      <c r="H20" s="137" t="str">
        <f t="shared" si="3"/>
        <v/>
      </c>
      <c r="I20" s="28" t="str">
        <f t="shared" si="12"/>
        <v/>
      </c>
      <c r="J20" s="155" t="str">
        <f t="shared" si="13"/>
        <v/>
      </c>
      <c r="K20" s="158" t="str">
        <f t="shared" si="6"/>
        <v/>
      </c>
      <c r="L20" s="160" t="str">
        <f t="shared" si="7"/>
        <v/>
      </c>
      <c r="M20" s="147" t="str">
        <f>IF(L20="","",IF(L20=K20,"---",IF(L20&gt;=1,INDEX('データ(編集しないでください)'!$F$12:$J$23,MATCH(A20,'データ(編集しないでください)'!$E$12:$E$23,0),MATCH(H20,'データ(編集しないでください)'!$F$11:$J$11,0)))))</f>
        <v/>
      </c>
      <c r="N20" s="147" t="str">
        <f t="shared" si="14"/>
        <v/>
      </c>
      <c r="O20" s="28" t="str">
        <f t="shared" si="15"/>
        <v/>
      </c>
      <c r="P20" s="22"/>
      <c r="Q20" s="22"/>
      <c r="R20" s="22"/>
      <c r="S20" s="22"/>
      <c r="T20" s="22"/>
      <c r="U20" s="22"/>
      <c r="V20" s="22"/>
      <c r="W20" s="22"/>
      <c r="X20" s="22"/>
      <c r="Y20" s="22"/>
      <c r="Z20" s="22"/>
      <c r="AA20" s="22"/>
      <c r="AB20" s="22"/>
      <c r="AC20" s="22"/>
      <c r="AD20" s="22"/>
      <c r="AE20" s="22"/>
    </row>
    <row r="21" spans="1:31" ht="22.5" customHeight="1" x14ac:dyDescent="0.15">
      <c r="A21" s="150"/>
      <c r="B21" s="141" t="str">
        <f t="shared" si="0"/>
        <v/>
      </c>
      <c r="C21" s="154" t="str">
        <f t="shared" si="10"/>
        <v/>
      </c>
      <c r="D21" s="141" t="str">
        <f t="shared" si="11"/>
        <v/>
      </c>
      <c r="E21" s="144" t="str">
        <f>IF(D21="","",IF(D21="末端水栓のみ",17,IF(AND(D21&lt;=450.5,$D$3="ＦＴが多い場合"),VLOOKUP(D21,'データ(編集しないでください)'!M:O,3,0),IF(AND(D21&lt;=450.5,$D$3="ＦＶが多い場合"),VLOOKUP(D21,'データ(編集しないでください)'!M:O,2,0),"グラフより読取り"))))</f>
        <v/>
      </c>
      <c r="F21" s="142"/>
      <c r="G21" s="144" t="str">
        <f t="shared" si="2"/>
        <v/>
      </c>
      <c r="H21" s="137" t="str">
        <f t="shared" si="3"/>
        <v/>
      </c>
      <c r="I21" s="28" t="str">
        <f t="shared" si="12"/>
        <v/>
      </c>
      <c r="J21" s="155" t="str">
        <f t="shared" si="13"/>
        <v/>
      </c>
      <c r="K21" s="158" t="str">
        <f t="shared" si="6"/>
        <v/>
      </c>
      <c r="L21" s="160" t="str">
        <f t="shared" si="7"/>
        <v/>
      </c>
      <c r="M21" s="147" t="str">
        <f>IF(L21="","",IF(L21=K21,"---",IF(L21&gt;=1,INDEX('データ(編集しないでください)'!$F$12:$J$23,MATCH(A21,'データ(編集しないでください)'!$E$12:$E$23,0),MATCH(H21,'データ(編集しないでください)'!$F$11:$J$11,0)))))</f>
        <v/>
      </c>
      <c r="N21" s="147" t="str">
        <f t="shared" si="14"/>
        <v/>
      </c>
      <c r="O21" s="28" t="str">
        <f t="shared" si="15"/>
        <v/>
      </c>
      <c r="P21" s="22"/>
      <c r="Q21" s="22"/>
      <c r="R21" s="22"/>
      <c r="S21" s="22"/>
      <c r="T21" s="22"/>
      <c r="U21" s="22"/>
      <c r="V21" s="22"/>
      <c r="W21" s="22"/>
      <c r="X21" s="22"/>
      <c r="Y21" s="22"/>
      <c r="Z21" s="22"/>
      <c r="AA21" s="22"/>
      <c r="AB21" s="22"/>
      <c r="AC21" s="22"/>
      <c r="AD21" s="22"/>
      <c r="AE21" s="22"/>
    </row>
    <row r="22" spans="1:31" ht="22.5" customHeight="1" x14ac:dyDescent="0.15">
      <c r="A22" s="150"/>
      <c r="B22" s="141" t="str">
        <f t="shared" si="0"/>
        <v/>
      </c>
      <c r="C22" s="154" t="str">
        <f t="shared" si="10"/>
        <v/>
      </c>
      <c r="D22" s="141" t="str">
        <f t="shared" si="11"/>
        <v/>
      </c>
      <c r="E22" s="144" t="str">
        <f>IF(D22="","",IF(D22="末端水栓のみ",17,IF(AND(D22&lt;=450.5,$D$3="ＦＴが多い場合"),VLOOKUP(D22,'データ(編集しないでください)'!M:O,3,0),IF(AND(D22&lt;=450.5,$D$3="ＦＶが多い場合"),VLOOKUP(D22,'データ(編集しないでください)'!M:O,2,0),"グラフより読取り"))))</f>
        <v/>
      </c>
      <c r="F22" s="142"/>
      <c r="G22" s="144" t="str">
        <f t="shared" si="2"/>
        <v/>
      </c>
      <c r="H22" s="137" t="str">
        <f t="shared" si="3"/>
        <v/>
      </c>
      <c r="I22" s="28" t="str">
        <f t="shared" si="12"/>
        <v/>
      </c>
      <c r="J22" s="155" t="str">
        <f t="shared" si="13"/>
        <v/>
      </c>
      <c r="K22" s="158" t="str">
        <f t="shared" si="6"/>
        <v/>
      </c>
      <c r="L22" s="160" t="str">
        <f t="shared" si="7"/>
        <v/>
      </c>
      <c r="M22" s="147" t="str">
        <f>IF(L22="","",IF(L22=K22,"---",IF(L22&gt;=1,INDEX('データ(編集しないでください)'!$F$12:$J$23,MATCH(A22,'データ(編集しないでください)'!$E$12:$E$23,0),MATCH(H22,'データ(編集しないでください)'!$F$11:$J$11,0)))))</f>
        <v/>
      </c>
      <c r="N22" s="147" t="str">
        <f t="shared" si="14"/>
        <v/>
      </c>
      <c r="O22" s="28" t="str">
        <f t="shared" si="15"/>
        <v/>
      </c>
      <c r="P22" s="22"/>
      <c r="Q22" s="22"/>
      <c r="R22" s="22"/>
      <c r="S22" s="22"/>
      <c r="T22" s="22"/>
      <c r="U22" s="22"/>
      <c r="V22" s="22"/>
      <c r="W22" s="22"/>
      <c r="X22" s="22"/>
      <c r="Y22" s="22"/>
      <c r="Z22" s="22"/>
      <c r="AA22" s="22"/>
      <c r="AB22" s="22"/>
      <c r="AC22" s="22"/>
      <c r="AD22" s="22"/>
      <c r="AE22" s="22"/>
    </row>
    <row r="23" spans="1:31" ht="22.5" customHeight="1" x14ac:dyDescent="0.15">
      <c r="A23" s="150"/>
      <c r="B23" s="141" t="str">
        <f t="shared" si="0"/>
        <v/>
      </c>
      <c r="C23" s="154" t="str">
        <f t="shared" si="10"/>
        <v/>
      </c>
      <c r="D23" s="141" t="str">
        <f t="shared" si="11"/>
        <v/>
      </c>
      <c r="E23" s="144" t="str">
        <f>IF(D23="","",IF(D23="末端水栓のみ",17,IF(AND(D23&lt;=450.5,$D$3="ＦＴが多い場合"),VLOOKUP(D23,'データ(編集しないでください)'!M:O,3,0),IF(AND(D23&lt;=450.5,$D$3="ＦＶが多い場合"),VLOOKUP(D23,'データ(編集しないでください)'!M:O,2,0),"グラフより読取り"))))</f>
        <v/>
      </c>
      <c r="F23" s="142"/>
      <c r="G23" s="144" t="str">
        <f t="shared" si="2"/>
        <v/>
      </c>
      <c r="H23" s="137" t="str">
        <f t="shared" si="3"/>
        <v/>
      </c>
      <c r="I23" s="28" t="str">
        <f t="shared" si="12"/>
        <v/>
      </c>
      <c r="J23" s="155" t="str">
        <f t="shared" si="13"/>
        <v/>
      </c>
      <c r="K23" s="158" t="str">
        <f t="shared" si="6"/>
        <v/>
      </c>
      <c r="L23" s="160" t="str">
        <f t="shared" si="7"/>
        <v/>
      </c>
      <c r="M23" s="147" t="str">
        <f>IF(L23="","",IF(L23=K23,"---",IF(L23&gt;=1,INDEX('データ(編集しないでください)'!$F$12:$J$23,MATCH(A23,'データ(編集しないでください)'!$E$12:$E$23,0),MATCH(H23,'データ(編集しないでください)'!$F$11:$J$11,0)))))</f>
        <v/>
      </c>
      <c r="N23" s="147" t="str">
        <f t="shared" si="14"/>
        <v/>
      </c>
      <c r="O23" s="28" t="str">
        <f t="shared" si="15"/>
        <v/>
      </c>
      <c r="P23" s="22"/>
      <c r="Q23" s="22"/>
      <c r="R23" s="22"/>
      <c r="S23" s="22"/>
      <c r="T23" s="22"/>
      <c r="U23" s="22"/>
      <c r="V23" s="22"/>
      <c r="W23" s="22"/>
      <c r="X23" s="22"/>
      <c r="Y23" s="22"/>
      <c r="Z23" s="22"/>
      <c r="AA23" s="22"/>
      <c r="AB23" s="22"/>
      <c r="AC23" s="22"/>
      <c r="AD23" s="22"/>
      <c r="AE23" s="22"/>
    </row>
    <row r="24" spans="1:31" ht="22.5" customHeight="1" x14ac:dyDescent="0.15">
      <c r="A24" s="150"/>
      <c r="B24" s="141" t="str">
        <f t="shared" si="0"/>
        <v/>
      </c>
      <c r="C24" s="154" t="str">
        <f t="shared" si="10"/>
        <v/>
      </c>
      <c r="D24" s="141" t="str">
        <f t="shared" si="11"/>
        <v/>
      </c>
      <c r="E24" s="144" t="str">
        <f>IF(D24="","",IF(D24="末端水栓のみ",17,IF(AND(D24&lt;=450.5,$D$3="ＦＴが多い場合"),VLOOKUP(D24,'データ(編集しないでください)'!M:O,3,0),IF(AND(D24&lt;=450.5,$D$3="ＦＶが多い場合"),VLOOKUP(D24,'データ(編集しないでください)'!M:O,2,0),"グラフより読取り"))))</f>
        <v/>
      </c>
      <c r="F24" s="142"/>
      <c r="G24" s="144" t="str">
        <f t="shared" si="2"/>
        <v/>
      </c>
      <c r="H24" s="137" t="str">
        <f t="shared" si="3"/>
        <v/>
      </c>
      <c r="I24" s="28" t="str">
        <f t="shared" si="12"/>
        <v/>
      </c>
      <c r="J24" s="155" t="str">
        <f t="shared" si="13"/>
        <v/>
      </c>
      <c r="K24" s="158" t="str">
        <f t="shared" si="6"/>
        <v/>
      </c>
      <c r="L24" s="160" t="str">
        <f t="shared" si="7"/>
        <v/>
      </c>
      <c r="M24" s="147" t="str">
        <f>IF(L24="","",IF(L24=K24,"---",IF(L24&gt;=1,INDEX('データ(編集しないでください)'!$F$12:$J$23,MATCH(A24,'データ(編集しないでください)'!$E$12:$E$23,0),MATCH(H24,'データ(編集しないでください)'!$F$11:$J$11,0)))))</f>
        <v/>
      </c>
      <c r="N24" s="147" t="str">
        <f t="shared" si="14"/>
        <v/>
      </c>
      <c r="O24" s="28" t="str">
        <f t="shared" si="15"/>
        <v/>
      </c>
      <c r="P24" s="22"/>
      <c r="Q24" s="22"/>
      <c r="R24" s="22"/>
      <c r="S24" s="22"/>
      <c r="T24" s="22"/>
      <c r="U24" s="22"/>
      <c r="V24" s="22"/>
      <c r="W24" s="22"/>
      <c r="X24" s="22"/>
      <c r="Y24" s="22"/>
      <c r="Z24" s="22"/>
      <c r="AA24" s="22"/>
      <c r="AB24" s="22"/>
      <c r="AC24" s="22"/>
      <c r="AD24" s="22"/>
      <c r="AE24" s="22"/>
    </row>
    <row r="25" spans="1:31" ht="22.5" customHeight="1" x14ac:dyDescent="0.15">
      <c r="A25" s="150"/>
      <c r="B25" s="141" t="str">
        <f t="shared" si="0"/>
        <v/>
      </c>
      <c r="C25" s="154" t="str">
        <f t="shared" si="10"/>
        <v/>
      </c>
      <c r="D25" s="141" t="str">
        <f t="shared" si="11"/>
        <v/>
      </c>
      <c r="E25" s="144" t="str">
        <f>IF(D25="","",IF(D25="末端水栓のみ",17,IF(AND(D25&lt;=450.5,$D$3="ＦＴが多い場合"),VLOOKUP(D25,'データ(編集しないでください)'!M:O,3,0),IF(AND(D25&lt;=450.5,$D$3="ＦＶが多い場合"),VLOOKUP(D25,'データ(編集しないでください)'!M:O,2,0),"グラフより読取り"))))</f>
        <v/>
      </c>
      <c r="F25" s="142"/>
      <c r="G25" s="144" t="str">
        <f t="shared" si="2"/>
        <v/>
      </c>
      <c r="H25" s="137" t="str">
        <f t="shared" si="3"/>
        <v/>
      </c>
      <c r="I25" s="28" t="str">
        <f t="shared" si="12"/>
        <v/>
      </c>
      <c r="J25" s="155" t="str">
        <f t="shared" si="13"/>
        <v/>
      </c>
      <c r="K25" s="158" t="str">
        <f t="shared" si="6"/>
        <v/>
      </c>
      <c r="L25" s="160" t="str">
        <f t="shared" si="7"/>
        <v/>
      </c>
      <c r="M25" s="147" t="str">
        <f>IF(L25="","",IF(L25=K25,"---",IF(L25&gt;=1,INDEX('データ(編集しないでください)'!$F$12:$J$23,MATCH(A25,'データ(編集しないでください)'!$E$12:$E$23,0),MATCH(H25,'データ(編集しないでください)'!$F$11:$J$11,0)))))</f>
        <v/>
      </c>
      <c r="N25" s="147" t="str">
        <f t="shared" si="14"/>
        <v/>
      </c>
      <c r="O25" s="28" t="str">
        <f t="shared" si="15"/>
        <v/>
      </c>
      <c r="P25" s="22"/>
      <c r="Q25" s="22"/>
      <c r="R25" s="22"/>
      <c r="S25" s="22"/>
      <c r="T25" s="22"/>
      <c r="U25" s="22"/>
      <c r="V25" s="22"/>
      <c r="W25" s="22"/>
      <c r="X25" s="22"/>
      <c r="Y25" s="22"/>
      <c r="Z25" s="22"/>
      <c r="AA25" s="22"/>
      <c r="AB25" s="22"/>
      <c r="AC25" s="22"/>
      <c r="AD25" s="22"/>
      <c r="AE25" s="22"/>
    </row>
    <row r="26" spans="1:31" ht="22.5" customHeight="1" x14ac:dyDescent="0.15">
      <c r="A26" s="150"/>
      <c r="B26" s="141" t="str">
        <f t="shared" si="0"/>
        <v/>
      </c>
      <c r="C26" s="154" t="str">
        <f t="shared" si="10"/>
        <v/>
      </c>
      <c r="D26" s="141" t="str">
        <f t="shared" si="11"/>
        <v/>
      </c>
      <c r="E26" s="144" t="str">
        <f>IF(D26="","",IF(D26="末端水栓のみ",17,IF(AND(D26&lt;=450.5,$D$3="ＦＴが多い場合"),VLOOKUP(D26,'データ(編集しないでください)'!M:O,3,0),IF(AND(D26&lt;=450.5,$D$3="ＦＶが多い場合"),VLOOKUP(D26,'データ(編集しないでください)'!M:O,2,0),"グラフより読取り"))))</f>
        <v/>
      </c>
      <c r="F26" s="142"/>
      <c r="G26" s="144" t="str">
        <f t="shared" si="2"/>
        <v/>
      </c>
      <c r="H26" s="137" t="str">
        <f t="shared" si="3"/>
        <v/>
      </c>
      <c r="I26" s="28" t="str">
        <f t="shared" si="12"/>
        <v/>
      </c>
      <c r="J26" s="155" t="str">
        <f t="shared" si="13"/>
        <v/>
      </c>
      <c r="K26" s="158" t="str">
        <f t="shared" si="6"/>
        <v/>
      </c>
      <c r="L26" s="160" t="str">
        <f t="shared" si="7"/>
        <v/>
      </c>
      <c r="M26" s="147" t="str">
        <f>IF(L26="","",IF(L26=K26,"---",IF(L26&gt;=1,INDEX('データ(編集しないでください)'!$F$12:$J$23,MATCH(A26,'データ(編集しないでください)'!$E$12:$E$23,0),MATCH(H26,'データ(編集しないでください)'!$F$11:$J$11,0)))))</f>
        <v/>
      </c>
      <c r="N26" s="147" t="str">
        <f t="shared" si="14"/>
        <v/>
      </c>
      <c r="O26" s="28" t="str">
        <f t="shared" si="15"/>
        <v/>
      </c>
      <c r="P26" s="22"/>
      <c r="Q26" s="22"/>
      <c r="R26" s="22"/>
      <c r="S26" s="22"/>
      <c r="T26" s="22"/>
      <c r="U26" s="22"/>
      <c r="V26" s="22"/>
      <c r="W26" s="22"/>
      <c r="X26" s="22"/>
      <c r="Y26" s="22"/>
      <c r="Z26" s="22"/>
      <c r="AA26" s="22"/>
      <c r="AB26" s="22"/>
      <c r="AC26" s="22"/>
      <c r="AD26" s="22"/>
      <c r="AE26" s="22"/>
    </row>
    <row r="27" spans="1:31" ht="22.5" customHeight="1" x14ac:dyDescent="0.15">
      <c r="A27" s="150"/>
      <c r="B27" s="141" t="str">
        <f t="shared" si="0"/>
        <v/>
      </c>
      <c r="C27" s="154" t="str">
        <f t="shared" si="10"/>
        <v/>
      </c>
      <c r="D27" s="141" t="str">
        <f t="shared" si="11"/>
        <v/>
      </c>
      <c r="E27" s="144" t="str">
        <f>IF(D27="","",IF(D27="末端水栓のみ",17,IF(AND(D27&lt;=450.5,$D$3="ＦＴが多い場合"),VLOOKUP(D27,'データ(編集しないでください)'!M:O,3,0),IF(AND(D27&lt;=450.5,$D$3="ＦＶが多い場合"),VLOOKUP(D27,'データ(編集しないでください)'!M:O,2,0),"グラフより読取り"))))</f>
        <v/>
      </c>
      <c r="F27" s="142"/>
      <c r="G27" s="144" t="str">
        <f t="shared" si="2"/>
        <v/>
      </c>
      <c r="H27" s="137" t="str">
        <f t="shared" si="3"/>
        <v/>
      </c>
      <c r="I27" s="28" t="str">
        <f t="shared" si="12"/>
        <v/>
      </c>
      <c r="J27" s="155" t="str">
        <f t="shared" si="13"/>
        <v/>
      </c>
      <c r="K27" s="158" t="str">
        <f t="shared" si="6"/>
        <v/>
      </c>
      <c r="L27" s="160" t="str">
        <f t="shared" si="7"/>
        <v/>
      </c>
      <c r="M27" s="147" t="str">
        <f>IF(L27="","",IF(L27=K27,"---",IF(L27&gt;=1,INDEX('データ(編集しないでください)'!$F$12:$J$23,MATCH(A27,'データ(編集しないでください)'!$E$12:$E$23,0),MATCH(H27,'データ(編集しないでください)'!$F$11:$J$11,0)))))</f>
        <v/>
      </c>
      <c r="N27" s="147" t="str">
        <f t="shared" si="14"/>
        <v/>
      </c>
      <c r="O27" s="28" t="str">
        <f t="shared" si="15"/>
        <v/>
      </c>
      <c r="P27" s="22"/>
      <c r="Q27" s="22"/>
      <c r="R27" s="22"/>
      <c r="S27" s="22"/>
      <c r="T27" s="22"/>
      <c r="U27" s="22"/>
      <c r="V27" s="22"/>
      <c r="W27" s="22"/>
      <c r="X27" s="22"/>
      <c r="Y27" s="22"/>
      <c r="Z27" s="22"/>
      <c r="AA27" s="22"/>
      <c r="AB27" s="22"/>
      <c r="AC27" s="22"/>
      <c r="AD27" s="22"/>
      <c r="AE27" s="22"/>
    </row>
    <row r="28" spans="1:31" ht="22.5" customHeight="1" x14ac:dyDescent="0.15">
      <c r="A28" s="150"/>
      <c r="B28" s="141" t="str">
        <f t="shared" si="0"/>
        <v/>
      </c>
      <c r="C28" s="154" t="str">
        <f t="shared" si="10"/>
        <v/>
      </c>
      <c r="D28" s="141" t="str">
        <f t="shared" si="11"/>
        <v/>
      </c>
      <c r="E28" s="144" t="str">
        <f>IF(D28="","",IF(D28="末端水栓のみ",17,IF(AND(D28&lt;=450.5,$D$3="ＦＴが多い場合"),VLOOKUP(D28,'データ(編集しないでください)'!M:O,3,0),IF(AND(D28&lt;=450.5,$D$3="ＦＶが多い場合"),VLOOKUP(D28,'データ(編集しないでください)'!M:O,2,0),"グラフより読取り"))))</f>
        <v/>
      </c>
      <c r="F28" s="142"/>
      <c r="G28" s="144" t="str">
        <f t="shared" si="2"/>
        <v/>
      </c>
      <c r="H28" s="137" t="str">
        <f t="shared" si="3"/>
        <v/>
      </c>
      <c r="I28" s="28" t="str">
        <f t="shared" si="12"/>
        <v/>
      </c>
      <c r="J28" s="155" t="str">
        <f t="shared" si="13"/>
        <v/>
      </c>
      <c r="K28" s="158" t="str">
        <f t="shared" si="6"/>
        <v/>
      </c>
      <c r="L28" s="160" t="str">
        <f t="shared" si="7"/>
        <v/>
      </c>
      <c r="M28" s="147" t="str">
        <f>IF(L28="","",IF(L28=K28,"---",IF(L28&gt;=1,INDEX('データ(編集しないでください)'!$F$12:$J$23,MATCH(A28,'データ(編集しないでください)'!$E$12:$E$23,0),MATCH(H28,'データ(編集しないでください)'!$F$11:$J$11,0)))))</f>
        <v/>
      </c>
      <c r="N28" s="147" t="str">
        <f t="shared" si="14"/>
        <v/>
      </c>
      <c r="O28" s="28" t="str">
        <f t="shared" si="15"/>
        <v/>
      </c>
      <c r="P28" s="22"/>
      <c r="Q28" s="22"/>
      <c r="R28" s="22"/>
      <c r="S28" s="22"/>
      <c r="T28" s="22"/>
      <c r="U28" s="22"/>
      <c r="V28" s="22"/>
      <c r="W28" s="22"/>
      <c r="X28" s="22"/>
      <c r="Y28" s="22"/>
      <c r="Z28" s="22"/>
      <c r="AA28" s="22"/>
      <c r="AB28" s="22"/>
      <c r="AC28" s="22"/>
      <c r="AD28" s="22"/>
      <c r="AE28" s="22"/>
    </row>
    <row r="29" spans="1:31" ht="22.5" customHeight="1" x14ac:dyDescent="0.15">
      <c r="A29" s="150"/>
      <c r="B29" s="141" t="str">
        <f t="shared" si="0"/>
        <v/>
      </c>
      <c r="C29" s="154" t="str">
        <f t="shared" si="10"/>
        <v/>
      </c>
      <c r="D29" s="141" t="str">
        <f t="shared" si="11"/>
        <v/>
      </c>
      <c r="E29" s="144" t="str">
        <f>IF(D29="","",IF(D29="末端水栓のみ",17,IF(AND(D29&lt;=450.5,$D$3="ＦＴが多い場合"),VLOOKUP(D29,'データ(編集しないでください)'!M:O,3,0),IF(AND(D29&lt;=450.5,$D$3="ＦＶが多い場合"),VLOOKUP(D29,'データ(編集しないでください)'!M:O,2,0),"グラフより読取り"))))</f>
        <v/>
      </c>
      <c r="F29" s="142"/>
      <c r="G29" s="144" t="str">
        <f t="shared" si="2"/>
        <v/>
      </c>
      <c r="H29" s="137" t="str">
        <f t="shared" si="3"/>
        <v/>
      </c>
      <c r="I29" s="28" t="str">
        <f t="shared" si="12"/>
        <v/>
      </c>
      <c r="J29" s="155" t="str">
        <f t="shared" si="13"/>
        <v/>
      </c>
      <c r="K29" s="158" t="str">
        <f t="shared" si="6"/>
        <v/>
      </c>
      <c r="L29" s="160" t="str">
        <f t="shared" si="7"/>
        <v/>
      </c>
      <c r="M29" s="147" t="str">
        <f>IF(L29="","",IF(L29=K29,"---",IF(L29&gt;=1,INDEX('データ(編集しないでください)'!$F$12:$J$23,MATCH(A29,'データ(編集しないでください)'!$E$12:$E$23,0),MATCH(H29,'データ(編集しないでください)'!$F$11:$J$11,0)))))</f>
        <v/>
      </c>
      <c r="N29" s="147" t="str">
        <f t="shared" si="14"/>
        <v/>
      </c>
      <c r="O29" s="28" t="str">
        <f t="shared" si="15"/>
        <v/>
      </c>
      <c r="P29" s="22"/>
      <c r="Q29" s="22"/>
      <c r="R29" s="22"/>
      <c r="S29" s="22"/>
      <c r="T29" s="22"/>
      <c r="U29" s="22"/>
      <c r="V29" s="22"/>
      <c r="W29" s="22"/>
      <c r="X29" s="22"/>
      <c r="Y29" s="22"/>
      <c r="Z29" s="22"/>
      <c r="AA29" s="22"/>
      <c r="AB29" s="22"/>
      <c r="AC29" s="22"/>
      <c r="AD29" s="22"/>
      <c r="AE29" s="22"/>
    </row>
    <row r="30" spans="1:31" ht="22.5" customHeight="1" x14ac:dyDescent="0.15">
      <c r="A30" s="150"/>
      <c r="B30" s="141" t="str">
        <f t="shared" si="0"/>
        <v/>
      </c>
      <c r="C30" s="154" t="str">
        <f t="shared" si="10"/>
        <v/>
      </c>
      <c r="D30" s="141" t="str">
        <f t="shared" si="11"/>
        <v/>
      </c>
      <c r="E30" s="144" t="str">
        <f>IF(D30="","",IF(D30="末端水栓のみ",17,IF(AND(D30&lt;=450.5,$D$3="ＦＴが多い場合"),VLOOKUP(D30,'データ(編集しないでください)'!M:O,3,0),IF(AND(D30&lt;=450.5,$D$3="ＦＶが多い場合"),VLOOKUP(D30,'データ(編集しないでください)'!M:O,2,0),"グラフより読取り"))))</f>
        <v/>
      </c>
      <c r="F30" s="142"/>
      <c r="G30" s="144" t="str">
        <f t="shared" si="2"/>
        <v/>
      </c>
      <c r="H30" s="137" t="str">
        <f t="shared" si="3"/>
        <v/>
      </c>
      <c r="I30" s="28" t="str">
        <f t="shared" si="12"/>
        <v/>
      </c>
      <c r="J30" s="155" t="str">
        <f t="shared" si="13"/>
        <v/>
      </c>
      <c r="K30" s="158" t="str">
        <f t="shared" si="6"/>
        <v/>
      </c>
      <c r="L30" s="160" t="str">
        <f t="shared" si="7"/>
        <v/>
      </c>
      <c r="M30" s="147" t="str">
        <f>IF(L30="","",IF(L30=K30,"---",IF(L30&gt;=1,INDEX('データ(編集しないでください)'!$F$12:$J$23,MATCH(A30,'データ(編集しないでください)'!$E$12:$E$23,0),MATCH(H30,'データ(編集しないでください)'!$F$11:$J$11,0)))))</f>
        <v/>
      </c>
      <c r="N30" s="147" t="str">
        <f t="shared" si="14"/>
        <v/>
      </c>
      <c r="O30" s="28" t="str">
        <f t="shared" si="15"/>
        <v/>
      </c>
      <c r="P30" s="22"/>
      <c r="Q30" s="22"/>
      <c r="R30" s="22"/>
      <c r="S30" s="22"/>
      <c r="T30" s="22"/>
      <c r="U30" s="22"/>
      <c r="V30" s="22"/>
      <c r="W30" s="22"/>
      <c r="X30" s="22"/>
      <c r="Y30" s="22"/>
      <c r="Z30" s="22"/>
      <c r="AA30" s="22"/>
      <c r="AB30" s="22"/>
      <c r="AC30" s="22"/>
      <c r="AD30" s="22"/>
      <c r="AE30" s="22"/>
    </row>
    <row r="31" spans="1:31" ht="22.5" customHeight="1" x14ac:dyDescent="0.15">
      <c r="A31" s="150"/>
      <c r="B31" s="141" t="str">
        <f t="shared" si="0"/>
        <v/>
      </c>
      <c r="C31" s="154" t="str">
        <f t="shared" si="10"/>
        <v/>
      </c>
      <c r="D31" s="141" t="str">
        <f t="shared" si="11"/>
        <v/>
      </c>
      <c r="E31" s="144" t="str">
        <f>IF(D31="","",IF(D31="末端水栓のみ",17,IF(AND(D31&lt;=450.5,$D$3="ＦＴが多い場合"),VLOOKUP(D31,'データ(編集しないでください)'!M:O,3,0),IF(AND(D31&lt;=450.5,$D$3="ＦＶが多い場合"),VLOOKUP(D31,'データ(編集しないでください)'!M:O,2,0),"グラフより読取り"))))</f>
        <v/>
      </c>
      <c r="F31" s="142"/>
      <c r="G31" s="144" t="str">
        <f t="shared" si="2"/>
        <v/>
      </c>
      <c r="H31" s="137" t="str">
        <f t="shared" si="3"/>
        <v/>
      </c>
      <c r="I31" s="28" t="str">
        <f t="shared" si="12"/>
        <v/>
      </c>
      <c r="J31" s="155" t="str">
        <f t="shared" si="13"/>
        <v/>
      </c>
      <c r="K31" s="158" t="str">
        <f t="shared" si="6"/>
        <v/>
      </c>
      <c r="L31" s="160" t="str">
        <f t="shared" si="7"/>
        <v/>
      </c>
      <c r="M31" s="147" t="str">
        <f>IF(L31="","",IF(L31=K31,"---",IF(L31&gt;=1,INDEX('データ(編集しないでください)'!$F$12:$J$23,MATCH(A31,'データ(編集しないでください)'!$E$12:$E$23,0),MATCH(H31,'データ(編集しないでください)'!$F$11:$J$11,0)))))</f>
        <v/>
      </c>
      <c r="N31" s="147" t="str">
        <f t="shared" si="14"/>
        <v/>
      </c>
      <c r="O31" s="28" t="str">
        <f t="shared" si="15"/>
        <v/>
      </c>
      <c r="P31" s="22"/>
      <c r="Q31" s="22"/>
      <c r="R31" s="22"/>
      <c r="S31" s="22"/>
      <c r="T31" s="22"/>
      <c r="U31" s="22"/>
      <c r="V31" s="22"/>
      <c r="W31" s="22"/>
      <c r="X31" s="22"/>
      <c r="Y31" s="22"/>
      <c r="Z31" s="22"/>
      <c r="AA31" s="22"/>
      <c r="AB31" s="22"/>
      <c r="AC31" s="22"/>
      <c r="AD31" s="22"/>
      <c r="AE31" s="22"/>
    </row>
    <row r="32" spans="1:31" ht="22.5" customHeight="1" x14ac:dyDescent="0.15">
      <c r="A32" s="150"/>
      <c r="B32" s="141" t="str">
        <f t="shared" si="0"/>
        <v/>
      </c>
      <c r="C32" s="154" t="str">
        <f t="shared" si="10"/>
        <v/>
      </c>
      <c r="D32" s="141" t="str">
        <f t="shared" si="11"/>
        <v/>
      </c>
      <c r="E32" s="144" t="str">
        <f>IF(D32="","",IF(D32="末端水栓のみ",17,IF(AND(D32&lt;=450.5,$D$3="ＦＴが多い場合"),VLOOKUP(D32,'データ(編集しないでください)'!M:O,3,0),IF(AND(D32&lt;=450.5,$D$3="ＦＶが多い場合"),VLOOKUP(D32,'データ(編集しないでください)'!M:O,2,0),"グラフより読取り"))))</f>
        <v/>
      </c>
      <c r="F32" s="142"/>
      <c r="G32" s="144" t="str">
        <f t="shared" si="2"/>
        <v/>
      </c>
      <c r="H32" s="137" t="str">
        <f t="shared" si="3"/>
        <v/>
      </c>
      <c r="I32" s="28" t="str">
        <f t="shared" si="12"/>
        <v/>
      </c>
      <c r="J32" s="155" t="str">
        <f t="shared" si="13"/>
        <v/>
      </c>
      <c r="K32" s="158" t="str">
        <f t="shared" si="6"/>
        <v/>
      </c>
      <c r="L32" s="160" t="str">
        <f t="shared" si="7"/>
        <v/>
      </c>
      <c r="M32" s="147" t="str">
        <f>IF(L32="","",IF(L32=K32,"---",IF(L32&gt;=1,INDEX('データ(編集しないでください)'!$F$12:$J$23,MATCH(A32,'データ(編集しないでください)'!$E$12:$E$23,0),MATCH(H32,'データ(編集しないでください)'!$F$11:$J$11,0)))))</f>
        <v/>
      </c>
      <c r="N32" s="147" t="str">
        <f t="shared" si="14"/>
        <v/>
      </c>
      <c r="O32" s="28" t="str">
        <f t="shared" si="15"/>
        <v/>
      </c>
      <c r="P32" s="22"/>
      <c r="Q32" s="22"/>
      <c r="R32" s="22"/>
      <c r="S32" s="22"/>
      <c r="T32" s="22"/>
      <c r="U32" s="22"/>
      <c r="V32" s="22"/>
      <c r="W32" s="22"/>
      <c r="X32" s="22"/>
      <c r="Y32" s="22"/>
      <c r="Z32" s="22"/>
      <c r="AA32" s="22"/>
      <c r="AB32" s="22"/>
      <c r="AC32" s="22"/>
      <c r="AD32" s="22"/>
      <c r="AE32" s="22"/>
    </row>
    <row r="33" spans="1:34" ht="24.75" customHeight="1" x14ac:dyDescent="0.15">
      <c r="A33" s="194" t="s">
        <v>102</v>
      </c>
      <c r="B33" s="195"/>
      <c r="C33" s="195"/>
      <c r="D33" s="195"/>
      <c r="E33" s="195"/>
      <c r="F33" s="195"/>
      <c r="G33" s="195"/>
      <c r="H33" s="195"/>
      <c r="I33" s="195"/>
      <c r="J33" s="195"/>
      <c r="K33" s="195"/>
      <c r="L33" s="195"/>
      <c r="M33" s="195"/>
      <c r="N33" s="196"/>
      <c r="O33" s="20"/>
      <c r="P33" s="22"/>
      <c r="Q33" s="22"/>
      <c r="R33" s="22"/>
      <c r="S33" s="22"/>
      <c r="T33" s="22"/>
      <c r="U33" s="22"/>
      <c r="V33" s="22"/>
      <c r="W33" s="22"/>
      <c r="X33" s="22"/>
      <c r="Y33" s="22"/>
      <c r="Z33" s="22"/>
      <c r="AA33" s="22"/>
      <c r="AB33" s="22"/>
      <c r="AC33" s="22"/>
      <c r="AD33" s="22"/>
      <c r="AE33" s="22"/>
    </row>
    <row r="34" spans="1:34" ht="19.899999999999999" customHeight="1" x14ac:dyDescent="0.15">
      <c r="A34" s="190" t="s">
        <v>104</v>
      </c>
      <c r="B34" s="191"/>
      <c r="C34" s="191"/>
      <c r="D34" s="191"/>
      <c r="E34" s="191"/>
      <c r="F34" s="191"/>
      <c r="G34" s="191"/>
      <c r="H34" s="191"/>
      <c r="I34" s="191"/>
      <c r="J34" s="191"/>
      <c r="K34" s="191"/>
      <c r="L34" s="191"/>
      <c r="M34" s="191"/>
      <c r="N34" s="192"/>
      <c r="O34" s="33">
        <f>SUM(O4:O33)</f>
        <v>6.8</v>
      </c>
      <c r="P34" s="22"/>
      <c r="Q34" s="22"/>
      <c r="R34" s="22"/>
      <c r="S34" s="22"/>
      <c r="T34" s="22"/>
      <c r="U34" s="22"/>
      <c r="V34" s="22"/>
      <c r="W34" s="22"/>
      <c r="X34" s="22"/>
      <c r="Y34" s="22"/>
      <c r="Z34" s="22"/>
      <c r="AA34" s="22"/>
      <c r="AB34" s="22"/>
      <c r="AC34" s="22"/>
      <c r="AD34" s="22"/>
      <c r="AE34" s="22"/>
    </row>
    <row r="35" spans="1:34" ht="10.5" customHeight="1" thickBot="1" x14ac:dyDescent="0.2">
      <c r="J35" s="37"/>
      <c r="K35" s="38"/>
      <c r="L35" s="37"/>
      <c r="M35" s="38"/>
      <c r="N35" s="37"/>
      <c r="O35" s="38"/>
      <c r="P35" s="37"/>
      <c r="Q35" s="38"/>
      <c r="R35" s="37"/>
      <c r="S35" s="38"/>
      <c r="T35" s="37"/>
      <c r="U35" s="38"/>
      <c r="V35" s="37"/>
      <c r="W35" s="38"/>
      <c r="X35" s="37"/>
      <c r="Y35" s="38"/>
      <c r="Z35" s="60"/>
      <c r="AA35" s="61"/>
      <c r="AB35" s="62"/>
      <c r="AC35" s="61"/>
    </row>
    <row r="36" spans="1:34" s="39" customFormat="1" ht="19.5" customHeight="1" thickBot="1" x14ac:dyDescent="0.2">
      <c r="B36" s="63" t="s">
        <v>77</v>
      </c>
      <c r="C36" s="64"/>
      <c r="D36" s="64"/>
      <c r="E36" s="65"/>
      <c r="F36" s="201" t="s">
        <v>105</v>
      </c>
      <c r="G36" s="201"/>
      <c r="H36" s="201"/>
      <c r="I36" s="53"/>
      <c r="J36" s="66">
        <f>O34</f>
        <v>6.8</v>
      </c>
      <c r="K36" s="67" t="s">
        <v>32</v>
      </c>
      <c r="L36" s="53"/>
      <c r="M36" s="64"/>
      <c r="N36" s="68"/>
      <c r="O36" s="69"/>
      <c r="P36" s="70"/>
      <c r="Q36" s="71"/>
      <c r="R36" s="71"/>
      <c r="S36" s="72"/>
      <c r="V36" s="72"/>
      <c r="W36" s="69"/>
      <c r="X36" s="73"/>
      <c r="Y36" s="69"/>
      <c r="Z36" s="74"/>
      <c r="AA36" s="75"/>
      <c r="AB36" s="76"/>
      <c r="AC36" s="77"/>
    </row>
    <row r="37" spans="1:34" s="39" customFormat="1" ht="9" customHeight="1" x14ac:dyDescent="0.15">
      <c r="B37" s="63"/>
      <c r="C37" s="64"/>
      <c r="D37" s="64"/>
      <c r="E37" s="65"/>
      <c r="F37" s="78"/>
      <c r="G37" s="78"/>
      <c r="H37" s="78"/>
      <c r="I37" s="53"/>
      <c r="J37" s="79"/>
      <c r="K37" s="67"/>
      <c r="L37" s="53"/>
      <c r="M37" s="64"/>
      <c r="N37" s="68"/>
      <c r="O37" s="69"/>
      <c r="P37" s="70"/>
      <c r="Q37" s="71"/>
      <c r="R37" s="71"/>
      <c r="S37" s="72"/>
      <c r="V37" s="72"/>
      <c r="W37" s="69"/>
      <c r="X37" s="73"/>
      <c r="Y37" s="69"/>
      <c r="Z37" s="74"/>
      <c r="AA37" s="75"/>
      <c r="AB37" s="76"/>
      <c r="AC37" s="77"/>
    </row>
    <row r="38" spans="1:34" s="39" customFormat="1" ht="19.5" customHeight="1" thickBot="1" x14ac:dyDescent="0.2">
      <c r="B38" s="64" t="s">
        <v>95</v>
      </c>
      <c r="C38" s="53"/>
      <c r="D38" s="53"/>
      <c r="E38" s="53"/>
      <c r="F38" s="53"/>
      <c r="G38" s="80"/>
      <c r="H38" s="53"/>
      <c r="I38" s="53"/>
      <c r="J38" s="53"/>
      <c r="K38" s="81"/>
      <c r="L38" s="53"/>
      <c r="M38" s="53"/>
      <c r="N38" s="53"/>
      <c r="V38" s="72"/>
      <c r="W38" s="69"/>
      <c r="X38" s="73"/>
      <c r="Y38" s="69"/>
      <c r="Z38" s="69"/>
      <c r="AA38" s="70"/>
      <c r="AB38" s="82"/>
      <c r="AC38" s="83"/>
    </row>
    <row r="39" spans="1:34" s="39" customFormat="1" ht="19.5" customHeight="1" thickBot="1" x14ac:dyDescent="0.2">
      <c r="B39" s="64" t="s">
        <v>78</v>
      </c>
      <c r="C39" s="68"/>
      <c r="D39" s="84"/>
      <c r="E39" s="68"/>
      <c r="F39" s="68" t="s">
        <v>106</v>
      </c>
      <c r="G39" s="85"/>
      <c r="H39" s="53"/>
      <c r="I39" s="53"/>
      <c r="J39" s="86">
        <f>ROUNDUP(J36/10*0.098,2)</f>
        <v>6.9999999999999993E-2</v>
      </c>
      <c r="K39" s="202" t="str">
        <f>IF(J39&lt;=0.75,"MPa ≦ 0.75MPa","MPa &gt; 0.75MPa")</f>
        <v>MPa ≦ 0.75MPa</v>
      </c>
      <c r="L39" s="203"/>
      <c r="M39" s="161" t="str">
        <f>IF(J39&gt;0.75,"吐出圧力が許容圧力値を超えています。","")</f>
        <v/>
      </c>
      <c r="N39" s="53"/>
      <c r="O39" s="69"/>
      <c r="P39" s="70"/>
      <c r="Q39" s="82"/>
      <c r="R39" s="71"/>
      <c r="S39" s="72"/>
      <c r="V39" s="72"/>
      <c r="W39" s="69"/>
      <c r="X39" s="73"/>
      <c r="Y39" s="69"/>
      <c r="Z39" s="69"/>
      <c r="AA39" s="70"/>
      <c r="AB39" s="82"/>
      <c r="AC39" s="83"/>
    </row>
    <row r="40" spans="1:34" s="39" customFormat="1" ht="19.5" customHeight="1" thickBot="1" x14ac:dyDescent="0.2">
      <c r="B40" s="64" t="s">
        <v>108</v>
      </c>
      <c r="C40" s="53"/>
      <c r="D40" s="53"/>
      <c r="E40" s="53"/>
      <c r="F40" s="53"/>
      <c r="G40" s="53"/>
      <c r="H40" s="53"/>
      <c r="I40" s="53"/>
      <c r="J40" s="53"/>
      <c r="K40" s="53"/>
      <c r="L40" s="53"/>
      <c r="M40" s="64"/>
      <c r="N40" s="68"/>
      <c r="O40" s="69"/>
      <c r="P40" s="70"/>
      <c r="Q40" s="82"/>
      <c r="R40" s="71"/>
      <c r="S40" s="72"/>
      <c r="V40" s="72"/>
      <c r="W40" s="69"/>
      <c r="X40" s="73"/>
      <c r="Y40" s="69"/>
      <c r="Z40" s="69"/>
      <c r="AA40" s="70"/>
      <c r="AB40" s="82"/>
      <c r="AC40" s="83"/>
    </row>
    <row r="41" spans="1:34" s="39" customFormat="1" ht="19.5" customHeight="1" thickBot="1" x14ac:dyDescent="0.2">
      <c r="B41" s="64"/>
      <c r="C41" s="53"/>
      <c r="D41" s="53"/>
      <c r="E41" s="53"/>
      <c r="F41" s="53"/>
      <c r="G41" s="53"/>
      <c r="H41" s="53"/>
      <c r="I41" s="53"/>
      <c r="J41" s="87">
        <f>O57+G60+J36-G61</f>
        <v>-26.2</v>
      </c>
      <c r="K41" s="88" t="s">
        <v>32</v>
      </c>
      <c r="L41" s="53"/>
      <c r="M41" s="64"/>
      <c r="N41" s="68"/>
      <c r="O41" s="69"/>
      <c r="P41" s="70"/>
      <c r="Q41" s="82"/>
      <c r="R41" s="71"/>
      <c r="S41" s="72"/>
      <c r="V41" s="72"/>
      <c r="W41" s="69"/>
      <c r="X41" s="73"/>
      <c r="Y41" s="69"/>
      <c r="Z41" s="69"/>
      <c r="AA41" s="70"/>
      <c r="AB41" s="82"/>
      <c r="AC41" s="83"/>
    </row>
    <row r="42" spans="1:34" s="39" customFormat="1" ht="19.5" customHeight="1" thickBot="1" x14ac:dyDescent="0.2">
      <c r="B42" s="64" t="s">
        <v>109</v>
      </c>
      <c r="C42" s="64"/>
      <c r="D42" s="89"/>
      <c r="E42" s="64"/>
      <c r="F42" s="64"/>
      <c r="G42" s="90"/>
      <c r="H42" s="53"/>
      <c r="I42" s="53"/>
      <c r="J42" s="53"/>
      <c r="K42" s="53"/>
      <c r="L42" s="53"/>
      <c r="M42" s="64"/>
      <c r="N42" s="68"/>
      <c r="O42" s="69"/>
      <c r="P42" s="70"/>
      <c r="Q42" s="82"/>
      <c r="R42" s="71"/>
      <c r="S42" s="72"/>
      <c r="V42" s="72"/>
      <c r="W42" s="69"/>
      <c r="X42" s="73"/>
      <c r="Y42" s="69"/>
      <c r="Z42" s="69"/>
      <c r="AA42" s="70"/>
      <c r="AB42" s="82"/>
      <c r="AC42" s="83"/>
    </row>
    <row r="43" spans="1:34" s="39" customFormat="1" ht="19.5" customHeight="1" thickBot="1" x14ac:dyDescent="0.2">
      <c r="B43" s="53"/>
      <c r="C43" s="53"/>
      <c r="D43" s="53"/>
      <c r="E43" s="53"/>
      <c r="F43" s="91" t="s">
        <v>107</v>
      </c>
      <c r="G43" s="53"/>
      <c r="H43" s="53"/>
      <c r="I43" s="81"/>
      <c r="J43" s="92">
        <f>ROUNDUP(J41,0)</f>
        <v>-27</v>
      </c>
      <c r="K43" s="88" t="s">
        <v>32</v>
      </c>
      <c r="L43" s="93"/>
      <c r="M43" s="94"/>
      <c r="N43" s="93"/>
      <c r="O43" s="40"/>
    </row>
    <row r="44" spans="1:34" s="39" customFormat="1" ht="19.5" customHeight="1" x14ac:dyDescent="0.15">
      <c r="B44" s="53"/>
      <c r="C44" s="53"/>
      <c r="D44" s="53"/>
      <c r="E44" s="53"/>
      <c r="F44" s="53"/>
      <c r="G44" s="53"/>
      <c r="H44" s="53"/>
      <c r="I44" s="81"/>
      <c r="J44" s="53"/>
      <c r="K44" s="94"/>
      <c r="L44" s="93"/>
      <c r="M44" s="94"/>
      <c r="N44" s="93"/>
      <c r="O44" s="40"/>
      <c r="P44" s="72"/>
      <c r="Q44" s="69"/>
      <c r="R44" s="73"/>
      <c r="S44" s="69"/>
      <c r="T44" s="69"/>
      <c r="U44" s="70"/>
      <c r="V44" s="82"/>
      <c r="W44" s="71"/>
      <c r="X44" s="72"/>
      <c r="Y44" s="72"/>
      <c r="Z44" s="95"/>
    </row>
    <row r="45" spans="1:34" ht="39" customHeight="1" x14ac:dyDescent="0.2">
      <c r="A45" s="193" t="s">
        <v>91</v>
      </c>
      <c r="B45" s="193"/>
      <c r="C45" s="193"/>
      <c r="D45" s="193"/>
      <c r="E45" s="193"/>
      <c r="F45" s="193"/>
      <c r="G45" s="193"/>
      <c r="H45" s="193"/>
      <c r="I45" s="193"/>
      <c r="J45" s="193"/>
      <c r="K45" s="193"/>
      <c r="L45" s="193"/>
      <c r="M45" s="193"/>
      <c r="N45" s="193"/>
      <c r="O45" s="193"/>
      <c r="P45" s="21"/>
      <c r="Q45" s="21"/>
      <c r="R45" s="21"/>
      <c r="S45" s="21"/>
      <c r="T45" s="21"/>
      <c r="U45" s="21"/>
      <c r="V45" s="21"/>
      <c r="W45" s="21"/>
      <c r="X45" s="21"/>
      <c r="Y45" s="21"/>
      <c r="Z45" s="21"/>
      <c r="AA45" s="21"/>
      <c r="AB45" s="21"/>
      <c r="AC45" s="21"/>
      <c r="AD45" s="21"/>
      <c r="AE45" s="21"/>
      <c r="AF45" s="21"/>
      <c r="AG45" s="96"/>
      <c r="AH45" s="96"/>
    </row>
    <row r="46" spans="1:34" s="98" customFormat="1" ht="36.75" customHeight="1" x14ac:dyDescent="0.15">
      <c r="A46" s="197" t="str">
        <f>A2</f>
        <v>区間または器具</v>
      </c>
      <c r="B46" s="199" t="str">
        <f>B2</f>
        <v>戸数・人員による
流量算出</v>
      </c>
      <c r="C46" s="200"/>
      <c r="D46" s="199" t="str">
        <f>D2</f>
        <v>給水用具負荷単位
による流量算出</v>
      </c>
      <c r="E46" s="200"/>
      <c r="F46" s="181" t="s">
        <v>115</v>
      </c>
      <c r="G46" s="178" t="s">
        <v>116</v>
      </c>
      <c r="H46" s="178" t="s">
        <v>117</v>
      </c>
      <c r="I46" s="178" t="s">
        <v>118</v>
      </c>
      <c r="J46" s="187" t="s">
        <v>119</v>
      </c>
      <c r="K46" s="178" t="s">
        <v>120</v>
      </c>
      <c r="L46" s="181" t="s">
        <v>121</v>
      </c>
      <c r="M46" s="176" t="s">
        <v>122</v>
      </c>
      <c r="N46" s="175" t="s">
        <v>123</v>
      </c>
      <c r="O46" s="178" t="s">
        <v>124</v>
      </c>
      <c r="P46" s="97"/>
      <c r="Q46" s="97"/>
      <c r="R46" s="97"/>
      <c r="S46" s="97"/>
      <c r="T46" s="97"/>
      <c r="U46" s="97"/>
      <c r="V46" s="97"/>
      <c r="W46" s="97"/>
      <c r="X46" s="97"/>
      <c r="Y46" s="97"/>
      <c r="Z46" s="97"/>
      <c r="AA46" s="97"/>
      <c r="AB46" s="97"/>
      <c r="AC46" s="97"/>
      <c r="AD46" s="97"/>
      <c r="AE46" s="97"/>
      <c r="AF46" s="97"/>
      <c r="AG46" s="97"/>
      <c r="AH46" s="97"/>
    </row>
    <row r="47" spans="1:34" s="98" customFormat="1" ht="36.75" customHeight="1" x14ac:dyDescent="0.15">
      <c r="A47" s="198"/>
      <c r="B47" s="157" t="str">
        <f>B3</f>
        <v>戸数（戸）</v>
      </c>
      <c r="C47" s="157" t="str">
        <f>C3</f>
        <v>流量
(L/min)</v>
      </c>
      <c r="D47" s="157" t="str">
        <f>D3</f>
        <v>ＦＴが多い場合</v>
      </c>
      <c r="E47" s="157" t="str">
        <f>E3</f>
        <v>流量
(L/min)</v>
      </c>
      <c r="F47" s="182"/>
      <c r="G47" s="178"/>
      <c r="H47" s="178"/>
      <c r="I47" s="178"/>
      <c r="J47" s="187"/>
      <c r="K47" s="178"/>
      <c r="L47" s="182"/>
      <c r="M47" s="177"/>
      <c r="N47" s="175"/>
      <c r="O47" s="178"/>
      <c r="R47" s="97"/>
      <c r="S47" s="97"/>
      <c r="T47" s="97"/>
      <c r="U47" s="97"/>
      <c r="V47" s="97"/>
      <c r="W47" s="97"/>
      <c r="X47" s="97"/>
      <c r="Y47" s="97"/>
      <c r="Z47" s="97"/>
      <c r="AA47" s="97"/>
      <c r="AB47" s="97"/>
      <c r="AC47" s="97"/>
      <c r="AD47" s="97"/>
      <c r="AE47" s="97"/>
      <c r="AF47" s="97"/>
      <c r="AG47" s="97"/>
      <c r="AH47" s="97"/>
    </row>
    <row r="48" spans="1:34" ht="19.899999999999999" customHeight="1" x14ac:dyDescent="0.15">
      <c r="A48" s="140"/>
      <c r="B48" s="141" t="str">
        <f t="shared" ref="B48:B55" si="16">IF(OR(B47=0,A48=""),"",IF(OR(A48="止水栓",A48="メーター",A48="メーター用逆止弁",A48="逆止付玉形弁",A48="サドル付分水栓",A48="逆止弁",A48="青銅ソフトシール弁",A48="流量調整型逆止止水栓",A48="ボール止水栓",A48="定水位弁",A48="Y型ストレーナ",A48="GV"),B47))</f>
        <v/>
      </c>
      <c r="C48" s="154" t="str">
        <f t="shared" ref="C48" si="17">IF(B48="","",IF($B$3="戸数（戸）",ROUNDUP(IF(B48="末端水栓のみ",17,IF(B48=1,34,IF(B48&lt;=9,42*B48^0.33,IF(B48&lt;=599,19*B48^0.67,2.8*B48^0.97)))),1),"")+IF($B$3="人数（人）",IF(B48="末端水栓のみ",17,IF(B48&lt;=30,ROUNDUP(26*B48^0.36,1),IF(B48&lt;=200,ROUNDUP(13*B48^0.56,1),IF(B48&lt;=2000,ROUNDUP(6.9*B48^0.67,1),"不可")))),""))</f>
        <v/>
      </c>
      <c r="D48" s="141" t="str">
        <f t="shared" ref="D48:D55" si="18">IF(OR(D47=0,A48=""),"",IF(OR(A48="止水栓",A48="メーター",A48="メーター用逆止弁",A48="逆止付玉形弁",A48="サドル付分水栓",A48="逆止弁",A48="青銅ソフトシール弁",A48="流量調整型逆止止水栓",A48="ボール止水栓",A48="定水位弁",A48="Y型ストレーナ",A48="GV"),D47))</f>
        <v/>
      </c>
      <c r="E48" s="144" t="str">
        <f>IF(D48="","",IF(D48="末端水栓のみ",17,IF(AND(D48&lt;=450.5,$D$3="ＦＴが多い場合"),VLOOKUP(D48,'データ(編集しないでください)'!M:O,3,0),IF(AND(D48&lt;=450.5,$D$3="ＦＶが多い場合"),VLOOKUP(D48,'データ(編集しないでください)'!M:O,2,0),"グラフより読取り"))))</f>
        <v/>
      </c>
      <c r="F48" s="142"/>
      <c r="G48" s="144" t="str">
        <f t="shared" ref="G48:G55" si="19">IF(A48="","",IF(OR(A48="止水栓",A48="メーター",A48="メーター用逆止弁",A48="逆止付玉形弁",A48="サドル付分水栓",A48="逆止弁",A48="青銅ソフトシール弁",A48="流量調整型逆止止水栓",A48="ボール止水栓",A48="定水位弁",A48="Y型ストレーナ",A48="GV"),G47,F48+C48+E48))</f>
        <v/>
      </c>
      <c r="H48" s="137" t="str">
        <f t="shared" ref="H48:H55" si="20">IF(A48="","",IF(OR(A48="止水栓",A48="メーター",A48="メーター用逆止弁",A48="逆止付玉形弁",A48="サドル付分水栓",A48="逆止弁",A48="青銅ソフトシール弁",A48="流量調整型逆止止水栓",A48="ボール止水栓",A48="定水位弁",A48="Y型ストレーナ",A48="GV"),IF(H47=0,"口径を入力",H47),"口径を入力"))</f>
        <v/>
      </c>
      <c r="I48" s="28" t="str">
        <f t="shared" ref="I48" si="21">IF(A48="","",IF(H48&lt;=50,ROUND((0.013+(0.017-0.109*H48/1000)*H48/2000/SQRT(G48/60/1000/3.14))*82*POWER(G48/60/1000,2)/POWER(H48/1000,5),2),ROUND(POWER(120,-1.85)*POWER(H48/1000,-4.87)*POWER(G48/60/1000,1.85)*10.666*1000,2)))</f>
        <v/>
      </c>
      <c r="J48" s="155" t="str">
        <f t="shared" ref="J48" si="22">IF(A48="","",(G48/60/1000)/(H48*H48*0.786/1000000))</f>
        <v/>
      </c>
      <c r="K48" s="158" t="str">
        <f t="shared" ref="K48:K55" si="23">IF(A48="","",IF(OR(A48="止水栓",A48="メーター",A48="メーター用逆止弁",A48="逆止付玉形弁",A48="サドル付分水栓",A48="逆止弁",A48="青銅ソフトシール弁",A48="流量調整型逆止止水栓",A48="ボール止水栓",A48="定水位弁",A48="Y型ストレーナ",A48="GV"),"---","延長を入力"))</f>
        <v/>
      </c>
      <c r="L48" s="160" t="str">
        <f t="shared" ref="L48:L55" si="24">IF(A48="","",IF(OR(A48="止水栓",A48="GV",A48="青銅ソフトシール弁",A48="メーター",A48="メーター用逆止弁",A48="逆止付玉形弁",A48="サドル付分水栓",A48="逆止弁",A48="流量調整型逆止止水栓",A48="ボール止水栓",A48="定水位弁",A48="Y型ストレーナ"),"設置個数を入力","---"))</f>
        <v/>
      </c>
      <c r="M48" s="147" t="str">
        <f>IF(L48="","",IF(L48=K48,"---",IF(L48&gt;=1,INDEX('データ(編集しないでください)'!$F$12:$J$23,MATCH(A48,'データ(編集しないでください)'!$E$12:$E$23,0),MATCH(H48,'データ(編集しないでください)'!$F$11:$J$11,0)))))</f>
        <v/>
      </c>
      <c r="N48" s="147" t="str">
        <f t="shared" ref="N48" si="25">IF(K48+L48*M48=0,"",K48+L48*M48)</f>
        <v/>
      </c>
      <c r="O48" s="28" t="str">
        <f t="shared" ref="O48" si="26">IF(A48="","",IF(N48&gt;0,ROUNDUP(I48*N48/1000,2),"損失を入力"))</f>
        <v/>
      </c>
      <c r="P48" s="22"/>
      <c r="Q48" s="22"/>
      <c r="R48" s="22"/>
      <c r="S48" s="22"/>
      <c r="T48" s="22"/>
      <c r="U48" s="22"/>
      <c r="V48" s="22"/>
      <c r="W48" s="22"/>
      <c r="X48" s="22"/>
      <c r="Y48" s="22"/>
      <c r="Z48" s="22"/>
      <c r="AA48" s="22"/>
      <c r="AB48" s="22"/>
      <c r="AC48" s="22"/>
      <c r="AD48" s="22"/>
      <c r="AE48" s="22"/>
    </row>
    <row r="49" spans="1:31" ht="19.899999999999999" customHeight="1" x14ac:dyDescent="0.15">
      <c r="A49" s="140"/>
      <c r="B49" s="141" t="str">
        <f t="shared" si="16"/>
        <v/>
      </c>
      <c r="C49" s="154" t="str">
        <f t="shared" ref="C49:C55" si="27">IF(B49="","",IF($B$3="戸数（戸）",ROUNDUP(IF(B49="末端水栓のみ",17,IF(B49=1,34,IF(B49&lt;=9,42*B49^0.33,IF(B49&lt;=599,19*B49^0.67,2.8*B49^0.97)))),1),"")+IF($B$3="人数（人）",IF(B49="末端水栓のみ",17,IF(B49&lt;=30,ROUNDUP(26*B49^0.36,1),IF(B49&lt;=200,ROUNDUP(13*B49^0.56,1),IF(B49&lt;=2000,ROUNDUP(6.9*B49^0.67,1),"不可")))),""))</f>
        <v/>
      </c>
      <c r="D49" s="141" t="str">
        <f t="shared" si="18"/>
        <v/>
      </c>
      <c r="E49" s="144" t="str">
        <f>IF(D49="","",IF(D49="末端水栓のみ",17,IF(AND(D49&lt;=450.5,$D$3="ＦＴが多い場合"),VLOOKUP(D49,'データ(編集しないでください)'!M:O,3,0),IF(AND(D49&lt;=450.5,$D$3="ＦＶが多い場合"),VLOOKUP(D49,'データ(編集しないでください)'!M:O,2,0),"グラフより読取り"))))</f>
        <v/>
      </c>
      <c r="F49" s="142"/>
      <c r="G49" s="144" t="str">
        <f t="shared" si="19"/>
        <v/>
      </c>
      <c r="H49" s="137" t="str">
        <f t="shared" si="20"/>
        <v/>
      </c>
      <c r="I49" s="28" t="str">
        <f t="shared" ref="I49:I55" si="28">IF(A49="","",IF(H49&lt;=50,ROUND((0.013+(0.017-0.109*H49/1000)*H49/2000/SQRT(G49/60/1000/3.14))*82*POWER(G49/60/1000,2)/POWER(H49/1000,5),2),ROUND(POWER(120,-1.85)*POWER(H49/1000,-4.87)*POWER(G49/60/1000,1.85)*10.666*1000,2)))</f>
        <v/>
      </c>
      <c r="J49" s="155" t="str">
        <f t="shared" ref="J49:J55" si="29">IF(A49="","",(G49/60/1000)/(H49*H49*0.786/1000000))</f>
        <v/>
      </c>
      <c r="K49" s="158" t="str">
        <f t="shared" si="23"/>
        <v/>
      </c>
      <c r="L49" s="160" t="str">
        <f t="shared" si="24"/>
        <v/>
      </c>
      <c r="M49" s="147" t="str">
        <f>IF(L49="","",IF(L49=K49,"---",IF(L49&gt;=1,INDEX('データ(編集しないでください)'!$F$12:$J$23,MATCH(A49,'データ(編集しないでください)'!$E$12:$E$23,0),MATCH(H49,'データ(編集しないでください)'!$F$11:$J$11,0)))))</f>
        <v/>
      </c>
      <c r="N49" s="147" t="str">
        <f t="shared" ref="N49:N55" si="30">IF(K49+L49*M49=0,"",K49+L49*M49)</f>
        <v/>
      </c>
      <c r="O49" s="28" t="str">
        <f t="shared" ref="O49:O55" si="31">IF(A49="","",IF(N49&gt;0,ROUNDUP(I49*N49/1000,2),"損失を入力"))</f>
        <v/>
      </c>
      <c r="P49" s="22"/>
      <c r="Q49" s="22"/>
      <c r="R49" s="22"/>
      <c r="S49" s="22"/>
      <c r="T49" s="22"/>
      <c r="U49" s="22"/>
      <c r="V49" s="22"/>
      <c r="W49" s="22"/>
      <c r="X49" s="22"/>
      <c r="Y49" s="22"/>
      <c r="Z49" s="22"/>
      <c r="AA49" s="22"/>
      <c r="AB49" s="22"/>
      <c r="AC49" s="22"/>
      <c r="AD49" s="22"/>
      <c r="AE49" s="22"/>
    </row>
    <row r="50" spans="1:31" ht="19.899999999999999" customHeight="1" x14ac:dyDescent="0.15">
      <c r="A50" s="140"/>
      <c r="B50" s="141" t="str">
        <f t="shared" si="16"/>
        <v/>
      </c>
      <c r="C50" s="154" t="str">
        <f t="shared" si="27"/>
        <v/>
      </c>
      <c r="D50" s="141" t="str">
        <f t="shared" si="18"/>
        <v/>
      </c>
      <c r="E50" s="144" t="str">
        <f>IF(D50="","",IF(D50="末端水栓のみ",17,IF(AND(D50&lt;=450.5,$D$3="ＦＴが多い場合"),VLOOKUP(D50,'データ(編集しないでください)'!M:O,3,0),IF(AND(D50&lt;=450.5,$D$3="ＦＶが多い場合"),VLOOKUP(D50,'データ(編集しないでください)'!M:O,2,0),"グラフより読取り"))))</f>
        <v/>
      </c>
      <c r="F50" s="142"/>
      <c r="G50" s="144" t="str">
        <f t="shared" si="19"/>
        <v/>
      </c>
      <c r="H50" s="137" t="str">
        <f t="shared" si="20"/>
        <v/>
      </c>
      <c r="I50" s="28" t="str">
        <f t="shared" si="28"/>
        <v/>
      </c>
      <c r="J50" s="155" t="str">
        <f t="shared" si="29"/>
        <v/>
      </c>
      <c r="K50" s="158" t="str">
        <f t="shared" si="23"/>
        <v/>
      </c>
      <c r="L50" s="160" t="str">
        <f t="shared" si="24"/>
        <v/>
      </c>
      <c r="M50" s="147" t="str">
        <f>IF(L50="","",IF(L50=K50,"---",IF(L50&gt;=1,INDEX('データ(編集しないでください)'!$F$12:$J$23,MATCH(A50,'データ(編集しないでください)'!$E$12:$E$23,0),MATCH(H50,'データ(編集しないでください)'!$F$11:$J$11,0)))))</f>
        <v/>
      </c>
      <c r="N50" s="147" t="str">
        <f t="shared" si="30"/>
        <v/>
      </c>
      <c r="O50" s="28" t="str">
        <f t="shared" si="31"/>
        <v/>
      </c>
      <c r="P50" s="22"/>
      <c r="Q50" s="22"/>
      <c r="R50" s="22"/>
      <c r="S50" s="22"/>
      <c r="T50" s="22"/>
      <c r="U50" s="22"/>
      <c r="V50" s="22"/>
      <c r="W50" s="22"/>
      <c r="X50" s="22"/>
      <c r="Y50" s="22"/>
      <c r="Z50" s="22"/>
      <c r="AA50" s="22"/>
      <c r="AB50" s="22"/>
      <c r="AC50" s="22"/>
      <c r="AD50" s="22"/>
      <c r="AE50" s="22"/>
    </row>
    <row r="51" spans="1:31" ht="19.899999999999999" customHeight="1" x14ac:dyDescent="0.15">
      <c r="A51" s="140"/>
      <c r="B51" s="141" t="str">
        <f t="shared" si="16"/>
        <v/>
      </c>
      <c r="C51" s="154" t="str">
        <f t="shared" si="27"/>
        <v/>
      </c>
      <c r="D51" s="141" t="str">
        <f t="shared" si="18"/>
        <v/>
      </c>
      <c r="E51" s="144" t="str">
        <f>IF(D51="","",IF(D51="末端水栓のみ",17,IF(AND(D51&lt;=450.5,$D$3="ＦＴが多い場合"),VLOOKUP(D51,'データ(編集しないでください)'!M:O,3,0),IF(AND(D51&lt;=450.5,$D$3="ＦＶが多い場合"),VLOOKUP(D51,'データ(編集しないでください)'!M:O,2,0),"グラフより読取り"))))</f>
        <v/>
      </c>
      <c r="F51" s="142"/>
      <c r="G51" s="144" t="str">
        <f t="shared" si="19"/>
        <v/>
      </c>
      <c r="H51" s="137" t="str">
        <f t="shared" si="20"/>
        <v/>
      </c>
      <c r="I51" s="28" t="str">
        <f t="shared" si="28"/>
        <v/>
      </c>
      <c r="J51" s="155" t="str">
        <f t="shared" si="29"/>
        <v/>
      </c>
      <c r="K51" s="158" t="str">
        <f t="shared" si="23"/>
        <v/>
      </c>
      <c r="L51" s="160" t="str">
        <f t="shared" si="24"/>
        <v/>
      </c>
      <c r="M51" s="147" t="str">
        <f>IF(L51="","",IF(L51=K51,"---",IF(L51&gt;=1,INDEX('データ(編集しないでください)'!$F$12:$J$23,MATCH(A51,'データ(編集しないでください)'!$E$12:$E$23,0),MATCH(H51,'データ(編集しないでください)'!$F$11:$J$11,0)))))</f>
        <v/>
      </c>
      <c r="N51" s="147" t="str">
        <f t="shared" si="30"/>
        <v/>
      </c>
      <c r="O51" s="28" t="str">
        <f t="shared" si="31"/>
        <v/>
      </c>
      <c r="P51" s="22"/>
      <c r="Q51" s="22"/>
      <c r="R51" s="22"/>
      <c r="S51" s="22"/>
      <c r="T51" s="22"/>
      <c r="U51" s="22"/>
      <c r="V51" s="22"/>
      <c r="W51" s="22"/>
      <c r="X51" s="22"/>
      <c r="Y51" s="22"/>
      <c r="Z51" s="22"/>
      <c r="AA51" s="22"/>
      <c r="AB51" s="22"/>
      <c r="AC51" s="22"/>
      <c r="AD51" s="22"/>
      <c r="AE51" s="22"/>
    </row>
    <row r="52" spans="1:31" ht="19.899999999999999" customHeight="1" x14ac:dyDescent="0.15">
      <c r="A52" s="140"/>
      <c r="B52" s="141" t="str">
        <f t="shared" si="16"/>
        <v/>
      </c>
      <c r="C52" s="154" t="str">
        <f t="shared" si="27"/>
        <v/>
      </c>
      <c r="D52" s="141" t="str">
        <f t="shared" si="18"/>
        <v/>
      </c>
      <c r="E52" s="144" t="str">
        <f>IF(D52="","",IF(D52="末端水栓のみ",17,IF(AND(D52&lt;=450.5,$D$3="ＦＴが多い場合"),VLOOKUP(D52,'データ(編集しないでください)'!M:O,3,0),IF(AND(D52&lt;=450.5,$D$3="ＦＶが多い場合"),VLOOKUP(D52,'データ(編集しないでください)'!M:O,2,0),"グラフより読取り"))))</f>
        <v/>
      </c>
      <c r="F52" s="142"/>
      <c r="G52" s="144" t="str">
        <f t="shared" si="19"/>
        <v/>
      </c>
      <c r="H52" s="137" t="str">
        <f t="shared" si="20"/>
        <v/>
      </c>
      <c r="I52" s="28" t="str">
        <f t="shared" si="28"/>
        <v/>
      </c>
      <c r="J52" s="155" t="str">
        <f t="shared" si="29"/>
        <v/>
      </c>
      <c r="K52" s="158" t="str">
        <f t="shared" si="23"/>
        <v/>
      </c>
      <c r="L52" s="160" t="str">
        <f t="shared" si="24"/>
        <v/>
      </c>
      <c r="M52" s="147" t="str">
        <f>IF(L52="","",IF(L52=K52,"---",IF(L52&gt;=1,INDEX('データ(編集しないでください)'!$F$12:$J$23,MATCH(A52,'データ(編集しないでください)'!$E$12:$E$23,0),MATCH(H52,'データ(編集しないでください)'!$F$11:$J$11,0)))))</f>
        <v/>
      </c>
      <c r="N52" s="147" t="str">
        <f t="shared" si="30"/>
        <v/>
      </c>
      <c r="O52" s="28" t="str">
        <f t="shared" si="31"/>
        <v/>
      </c>
      <c r="P52" s="22"/>
      <c r="Q52" s="22"/>
      <c r="R52" s="22"/>
      <c r="S52" s="22"/>
      <c r="T52" s="22"/>
      <c r="U52" s="22"/>
      <c r="V52" s="22"/>
      <c r="W52" s="22"/>
      <c r="X52" s="22"/>
      <c r="Y52" s="22"/>
      <c r="Z52" s="22"/>
      <c r="AA52" s="22"/>
      <c r="AB52" s="22"/>
      <c r="AC52" s="22"/>
      <c r="AD52" s="22"/>
      <c r="AE52" s="22"/>
    </row>
    <row r="53" spans="1:31" ht="19.899999999999999" customHeight="1" x14ac:dyDescent="0.15">
      <c r="A53" s="140"/>
      <c r="B53" s="141" t="str">
        <f t="shared" si="16"/>
        <v/>
      </c>
      <c r="C53" s="154" t="str">
        <f t="shared" si="27"/>
        <v/>
      </c>
      <c r="D53" s="141" t="str">
        <f t="shared" si="18"/>
        <v/>
      </c>
      <c r="E53" s="144" t="str">
        <f>IF(D53="","",IF(D53="末端水栓のみ",17,IF(AND(D53&lt;=450.5,$D$3="ＦＴが多い場合"),VLOOKUP(D53,'データ(編集しないでください)'!M:O,3,0),IF(AND(D53&lt;=450.5,$D$3="ＦＶが多い場合"),VLOOKUP(D53,'データ(編集しないでください)'!M:O,2,0),"グラフより読取り"))))</f>
        <v/>
      </c>
      <c r="F53" s="142"/>
      <c r="G53" s="144" t="str">
        <f t="shared" si="19"/>
        <v/>
      </c>
      <c r="H53" s="137" t="str">
        <f t="shared" si="20"/>
        <v/>
      </c>
      <c r="I53" s="28" t="str">
        <f t="shared" si="28"/>
        <v/>
      </c>
      <c r="J53" s="155" t="str">
        <f t="shared" si="29"/>
        <v/>
      </c>
      <c r="K53" s="158" t="str">
        <f t="shared" si="23"/>
        <v/>
      </c>
      <c r="L53" s="160" t="str">
        <f t="shared" si="24"/>
        <v/>
      </c>
      <c r="M53" s="147" t="str">
        <f>IF(L53="","",IF(L53=K53,"---",IF(L53&gt;=1,INDEX('データ(編集しないでください)'!$F$12:$J$23,MATCH(A53,'データ(編集しないでください)'!$E$12:$E$23,0),MATCH(H53,'データ(編集しないでください)'!$F$11:$J$11,0)))))</f>
        <v/>
      </c>
      <c r="N53" s="147" t="str">
        <f t="shared" si="30"/>
        <v/>
      </c>
      <c r="O53" s="28" t="str">
        <f t="shared" si="31"/>
        <v/>
      </c>
      <c r="P53" s="22"/>
      <c r="Q53" s="22"/>
      <c r="R53" s="22"/>
      <c r="S53" s="22"/>
      <c r="T53" s="22"/>
      <c r="U53" s="22"/>
      <c r="V53" s="22"/>
      <c r="W53" s="22"/>
      <c r="X53" s="22"/>
      <c r="Y53" s="22"/>
      <c r="Z53" s="22"/>
      <c r="AA53" s="22"/>
      <c r="AB53" s="22"/>
      <c r="AC53" s="22"/>
      <c r="AD53" s="22"/>
      <c r="AE53" s="22"/>
    </row>
    <row r="54" spans="1:31" ht="19.899999999999999" customHeight="1" x14ac:dyDescent="0.15">
      <c r="A54" s="140"/>
      <c r="B54" s="141" t="str">
        <f t="shared" si="16"/>
        <v/>
      </c>
      <c r="C54" s="154" t="str">
        <f t="shared" si="27"/>
        <v/>
      </c>
      <c r="D54" s="141" t="str">
        <f t="shared" si="18"/>
        <v/>
      </c>
      <c r="E54" s="144" t="str">
        <f>IF(D54="","",IF(D54="末端水栓のみ",17,IF(AND(D54&lt;=450.5,$D$3="ＦＴが多い場合"),VLOOKUP(D54,'データ(編集しないでください)'!M:O,3,0),IF(AND(D54&lt;=450.5,$D$3="ＦＶが多い場合"),VLOOKUP(D54,'データ(編集しないでください)'!M:O,2,0),"グラフより読取り"))))</f>
        <v/>
      </c>
      <c r="F54" s="142"/>
      <c r="G54" s="144" t="str">
        <f t="shared" si="19"/>
        <v/>
      </c>
      <c r="H54" s="137" t="str">
        <f t="shared" si="20"/>
        <v/>
      </c>
      <c r="I54" s="28" t="str">
        <f t="shared" si="28"/>
        <v/>
      </c>
      <c r="J54" s="155" t="str">
        <f t="shared" si="29"/>
        <v/>
      </c>
      <c r="K54" s="158" t="str">
        <f t="shared" si="23"/>
        <v/>
      </c>
      <c r="L54" s="160" t="str">
        <f t="shared" si="24"/>
        <v/>
      </c>
      <c r="M54" s="147" t="str">
        <f>IF(L54="","",IF(L54=K54,"---",IF(L54&gt;=1,INDEX('データ(編集しないでください)'!$F$12:$J$23,MATCH(A54,'データ(編集しないでください)'!$E$12:$E$23,0),MATCH(H54,'データ(編集しないでください)'!$F$11:$J$11,0)))))</f>
        <v/>
      </c>
      <c r="N54" s="147" t="str">
        <f t="shared" si="30"/>
        <v/>
      </c>
      <c r="O54" s="28" t="str">
        <f t="shared" si="31"/>
        <v/>
      </c>
      <c r="P54" s="22"/>
      <c r="Q54" s="22"/>
      <c r="R54" s="22"/>
      <c r="S54" s="22"/>
      <c r="T54" s="22"/>
      <c r="U54" s="22"/>
      <c r="V54" s="22"/>
      <c r="W54" s="22"/>
      <c r="X54" s="22"/>
      <c r="Y54" s="22"/>
      <c r="Z54" s="22"/>
      <c r="AA54" s="22"/>
      <c r="AB54" s="22"/>
      <c r="AC54" s="22"/>
      <c r="AD54" s="22"/>
      <c r="AE54" s="22"/>
    </row>
    <row r="55" spans="1:31" ht="19.899999999999999" customHeight="1" x14ac:dyDescent="0.15">
      <c r="A55" s="140"/>
      <c r="B55" s="141" t="str">
        <f t="shared" si="16"/>
        <v/>
      </c>
      <c r="C55" s="154" t="str">
        <f t="shared" si="27"/>
        <v/>
      </c>
      <c r="D55" s="141" t="str">
        <f t="shared" si="18"/>
        <v/>
      </c>
      <c r="E55" s="144" t="str">
        <f>IF(D55="","",IF(D55="末端水栓のみ",17,IF(AND(D55&lt;=450.5,$D$3="ＦＴが多い場合"),VLOOKUP(D55,'データ(編集しないでください)'!M:O,3,0),IF(AND(D55&lt;=450.5,$D$3="ＦＶが多い場合"),VLOOKUP(D55,'データ(編集しないでください)'!M:O,2,0),"グラフより読取り"))))</f>
        <v/>
      </c>
      <c r="F55" s="142"/>
      <c r="G55" s="144" t="str">
        <f t="shared" si="19"/>
        <v/>
      </c>
      <c r="H55" s="137" t="str">
        <f t="shared" si="20"/>
        <v/>
      </c>
      <c r="I55" s="28" t="str">
        <f t="shared" si="28"/>
        <v/>
      </c>
      <c r="J55" s="155" t="str">
        <f t="shared" si="29"/>
        <v/>
      </c>
      <c r="K55" s="158" t="str">
        <f t="shared" si="23"/>
        <v/>
      </c>
      <c r="L55" s="160" t="str">
        <f t="shared" si="24"/>
        <v/>
      </c>
      <c r="M55" s="147" t="str">
        <f>IF(L55="","",IF(L55=K55,"---",IF(L55&gt;=1,INDEX('データ(編集しないでください)'!$F$12:$J$23,MATCH(A55,'データ(編集しないでください)'!$E$12:$E$23,0),MATCH(H55,'データ(編集しないでください)'!$F$11:$J$11,0)))))</f>
        <v/>
      </c>
      <c r="N55" s="147" t="str">
        <f t="shared" si="30"/>
        <v/>
      </c>
      <c r="O55" s="28" t="str">
        <f t="shared" si="31"/>
        <v/>
      </c>
      <c r="P55" s="22"/>
      <c r="Q55" s="22"/>
      <c r="R55" s="22"/>
      <c r="S55" s="22"/>
      <c r="T55" s="22"/>
      <c r="U55" s="22"/>
      <c r="V55" s="22"/>
      <c r="W55" s="22"/>
      <c r="X55" s="22"/>
      <c r="Y55" s="22"/>
      <c r="Z55" s="22"/>
      <c r="AA55" s="22"/>
      <c r="AB55" s="22"/>
      <c r="AC55" s="22"/>
      <c r="AD55" s="22"/>
      <c r="AE55" s="22"/>
    </row>
    <row r="56" spans="1:31" ht="19.899999999999999" customHeight="1" x14ac:dyDescent="0.15">
      <c r="A56" s="194" t="s">
        <v>96</v>
      </c>
      <c r="B56" s="195"/>
      <c r="C56" s="195"/>
      <c r="D56" s="195"/>
      <c r="E56" s="195"/>
      <c r="F56" s="195"/>
      <c r="G56" s="195"/>
      <c r="H56" s="195"/>
      <c r="I56" s="195"/>
      <c r="J56" s="195"/>
      <c r="K56" s="195"/>
      <c r="L56" s="195"/>
      <c r="M56" s="195"/>
      <c r="N56" s="196"/>
      <c r="O56" s="130"/>
      <c r="P56" s="22"/>
      <c r="Q56" s="22"/>
      <c r="R56" s="22"/>
      <c r="S56" s="22"/>
      <c r="T56" s="22"/>
      <c r="U56" s="22"/>
      <c r="V56" s="22"/>
      <c r="W56" s="22"/>
      <c r="X56" s="22"/>
      <c r="Y56" s="22"/>
      <c r="Z56" s="22"/>
      <c r="AA56" s="22"/>
      <c r="AB56" s="22"/>
      <c r="AC56" s="22"/>
      <c r="AD56" s="22"/>
      <c r="AE56" s="22"/>
    </row>
    <row r="57" spans="1:31" ht="19.899999999999999" customHeight="1" x14ac:dyDescent="0.15">
      <c r="A57" s="190" t="s">
        <v>97</v>
      </c>
      <c r="B57" s="191"/>
      <c r="C57" s="191"/>
      <c r="D57" s="191"/>
      <c r="E57" s="191"/>
      <c r="F57" s="191"/>
      <c r="G57" s="191"/>
      <c r="H57" s="191"/>
      <c r="I57" s="191"/>
      <c r="J57" s="191"/>
      <c r="K57" s="191"/>
      <c r="L57" s="191"/>
      <c r="M57" s="191"/>
      <c r="N57" s="192"/>
      <c r="O57" s="33">
        <f>SUM(O48:O56)</f>
        <v>0</v>
      </c>
      <c r="P57" s="22"/>
      <c r="Q57" s="22"/>
      <c r="R57" s="22"/>
      <c r="S57" s="22"/>
      <c r="T57" s="22"/>
      <c r="U57" s="22"/>
      <c r="V57" s="22"/>
      <c r="W57" s="22"/>
      <c r="X57" s="22"/>
      <c r="Y57" s="22"/>
      <c r="Z57" s="22"/>
      <c r="AA57" s="22"/>
      <c r="AB57" s="22"/>
      <c r="AC57" s="22"/>
      <c r="AD57" s="22"/>
      <c r="AE57" s="22"/>
    </row>
    <row r="59" spans="1:31" ht="19.899999999999999" customHeight="1" x14ac:dyDescent="0.15">
      <c r="B59" s="64" t="s">
        <v>98</v>
      </c>
      <c r="C59" s="80"/>
      <c r="D59" s="64"/>
      <c r="E59" s="64"/>
      <c r="F59" s="64"/>
      <c r="G59" s="64"/>
      <c r="H59" s="90"/>
      <c r="I59" s="100"/>
      <c r="J59" s="90"/>
      <c r="K59" s="101"/>
      <c r="L59" s="102"/>
      <c r="M59" s="101"/>
      <c r="P59" s="22"/>
      <c r="Q59" s="22"/>
      <c r="R59" s="22"/>
      <c r="S59" s="22"/>
      <c r="T59" s="22"/>
      <c r="U59" s="22"/>
      <c r="V59" s="22"/>
      <c r="W59" s="71"/>
      <c r="X59" s="71"/>
      <c r="Y59" s="72"/>
    </row>
    <row r="60" spans="1:31" ht="19.899999999999999" customHeight="1" x14ac:dyDescent="0.15">
      <c r="B60" s="64" t="s">
        <v>13</v>
      </c>
      <c r="C60" s="80"/>
      <c r="D60" s="64"/>
      <c r="E60" s="64"/>
      <c r="F60" s="103" t="s">
        <v>33</v>
      </c>
      <c r="G60" s="131"/>
      <c r="H60" s="90" t="s">
        <v>34</v>
      </c>
      <c r="I60" s="67" t="s">
        <v>14</v>
      </c>
      <c r="J60" s="90"/>
      <c r="K60" s="101"/>
      <c r="L60" s="102"/>
      <c r="M60" s="101"/>
      <c r="P60" s="22"/>
      <c r="Q60" s="22"/>
      <c r="R60" s="22"/>
      <c r="S60" s="22"/>
      <c r="T60" s="22"/>
      <c r="U60" s="22"/>
      <c r="V60" s="22"/>
      <c r="W60" s="71"/>
      <c r="X60" s="71"/>
      <c r="Y60" s="72"/>
    </row>
    <row r="61" spans="1:31" ht="19.899999999999999" customHeight="1" x14ac:dyDescent="0.15">
      <c r="B61" s="80"/>
      <c r="C61" s="64"/>
      <c r="D61" s="64"/>
      <c r="E61" s="64"/>
      <c r="F61" s="103" t="s">
        <v>99</v>
      </c>
      <c r="G61" s="131">
        <v>33</v>
      </c>
      <c r="H61" s="90" t="s">
        <v>34</v>
      </c>
      <c r="I61" s="67" t="s">
        <v>44</v>
      </c>
      <c r="J61" s="90"/>
      <c r="K61" s="101"/>
      <c r="L61" s="102"/>
      <c r="M61" s="101"/>
      <c r="R61" s="17"/>
      <c r="S61" s="17"/>
      <c r="T61" s="17"/>
      <c r="U61" s="17"/>
      <c r="V61" s="17"/>
      <c r="W61" s="18"/>
      <c r="X61" s="18"/>
      <c r="Y61" s="72"/>
    </row>
    <row r="62" spans="1:31" ht="19.899999999999999" customHeight="1" x14ac:dyDescent="0.15">
      <c r="B62" s="80"/>
      <c r="C62" s="189" t="s">
        <v>35</v>
      </c>
      <c r="D62" s="189"/>
      <c r="E62" s="64"/>
      <c r="F62" s="84">
        <f>G61-(O57+G60)</f>
        <v>33</v>
      </c>
      <c r="G62" s="64" t="str">
        <f>IF(F62&gt;0,"m &gt;0","m ≦0")</f>
        <v>m &gt;0</v>
      </c>
      <c r="H62" s="80"/>
      <c r="I62" s="100"/>
      <c r="J62" s="90"/>
      <c r="K62" s="101"/>
      <c r="L62" s="102"/>
      <c r="M62" s="101"/>
      <c r="P62" s="22"/>
      <c r="Q62" s="22"/>
      <c r="R62" s="22"/>
      <c r="S62" s="22"/>
      <c r="T62" s="22"/>
      <c r="U62" s="22"/>
      <c r="V62" s="22"/>
      <c r="W62" s="18"/>
      <c r="X62" s="18"/>
      <c r="Y62" s="72"/>
    </row>
    <row r="63" spans="1:31" ht="19.899999999999999" customHeight="1" x14ac:dyDescent="0.15">
      <c r="B63" s="80"/>
      <c r="C63" s="63" t="s">
        <v>45</v>
      </c>
      <c r="D63" s="64"/>
      <c r="E63" s="104"/>
      <c r="F63" s="80"/>
      <c r="G63" s="80"/>
      <c r="H63" s="80"/>
      <c r="I63" s="63" t="str">
        <f>IF(F62&gt;0,"上流側","下流側")</f>
        <v>上流側</v>
      </c>
      <c r="J63" s="80"/>
      <c r="K63" s="63" t="s">
        <v>46</v>
      </c>
      <c r="L63" s="102"/>
      <c r="M63" s="101"/>
      <c r="P63" s="22"/>
      <c r="Q63" s="22"/>
      <c r="R63" s="22"/>
      <c r="S63" s="22"/>
      <c r="T63" s="22"/>
      <c r="U63" s="22"/>
      <c r="V63" s="22"/>
      <c r="W63" s="18"/>
      <c r="X63" s="18"/>
      <c r="Y63" s="72"/>
    </row>
    <row r="64" spans="1:31" ht="19.899999999999999" customHeight="1" x14ac:dyDescent="0.15">
      <c r="B64" s="80"/>
      <c r="C64" s="80"/>
      <c r="D64" s="80"/>
      <c r="E64" s="80"/>
      <c r="F64" s="80"/>
      <c r="G64" s="80"/>
      <c r="H64" s="80"/>
      <c r="I64" s="105"/>
      <c r="J64" s="102"/>
      <c r="K64" s="101"/>
      <c r="L64" s="102"/>
      <c r="M64" s="101"/>
      <c r="P64" s="17"/>
      <c r="Q64" s="72"/>
      <c r="R64" s="72"/>
      <c r="S64" s="72"/>
      <c r="T64" s="72"/>
      <c r="U64" s="71"/>
      <c r="V64" s="71"/>
      <c r="W64" s="71"/>
      <c r="X64" s="72"/>
      <c r="Y64" s="72"/>
    </row>
    <row r="65" spans="1:36" ht="19.899999999999999" customHeight="1" x14ac:dyDescent="0.15">
      <c r="B65" s="64" t="s">
        <v>100</v>
      </c>
      <c r="C65" s="101"/>
      <c r="D65" s="80"/>
      <c r="E65" s="88"/>
      <c r="F65" s="64"/>
      <c r="G65" s="64"/>
      <c r="H65" s="64"/>
      <c r="I65" s="105"/>
      <c r="J65" s="102"/>
      <c r="K65" s="101"/>
      <c r="L65" s="102"/>
      <c r="M65" s="101"/>
      <c r="N65" s="22"/>
      <c r="O65" s="22"/>
      <c r="P65" s="22"/>
      <c r="Q65" s="22"/>
      <c r="R65" s="22"/>
      <c r="S65" s="22"/>
      <c r="T65" s="22"/>
      <c r="U65" s="22"/>
      <c r="V65" s="22"/>
      <c r="W65" s="71"/>
      <c r="X65" s="72"/>
      <c r="Y65" s="72"/>
    </row>
    <row r="66" spans="1:36" s="34" customFormat="1" ht="19.899999999999999" customHeight="1" x14ac:dyDescent="0.15">
      <c r="A66" s="22"/>
      <c r="B66" s="188" t="s">
        <v>38</v>
      </c>
      <c r="C66" s="188"/>
      <c r="D66" s="188"/>
      <c r="E66" s="188"/>
      <c r="F66" s="64"/>
      <c r="G66" s="84">
        <f>G61-O57-5.1</f>
        <v>27.9</v>
      </c>
      <c r="H66" s="64" t="s">
        <v>11</v>
      </c>
      <c r="I66" s="105"/>
      <c r="J66" s="102"/>
      <c r="K66" s="101"/>
      <c r="L66" s="102"/>
      <c r="M66" s="101"/>
      <c r="N66" s="22"/>
      <c r="O66" s="22"/>
      <c r="P66" s="22"/>
      <c r="Q66" s="22"/>
      <c r="R66" s="22"/>
      <c r="S66" s="22"/>
      <c r="T66" s="22"/>
      <c r="U66" s="22"/>
      <c r="V66" s="22"/>
      <c r="W66" s="18"/>
      <c r="X66" s="17"/>
      <c r="Y66" s="17"/>
      <c r="AA66" s="35"/>
      <c r="AC66" s="35"/>
      <c r="AF66" s="22"/>
      <c r="AG66" s="22"/>
      <c r="AH66" s="22"/>
      <c r="AI66" s="22"/>
      <c r="AJ66" s="22"/>
    </row>
    <row r="67" spans="1:36" s="34" customFormat="1" ht="19.899999999999999" customHeight="1" x14ac:dyDescent="0.15">
      <c r="A67" s="22"/>
      <c r="B67" s="80"/>
      <c r="C67" s="80"/>
      <c r="D67" s="80"/>
      <c r="E67" s="80"/>
      <c r="F67" s="80"/>
      <c r="G67" s="80"/>
      <c r="H67" s="80"/>
      <c r="I67" s="105"/>
      <c r="J67" s="102"/>
      <c r="K67" s="101"/>
      <c r="L67" s="102"/>
      <c r="M67" s="101"/>
      <c r="N67" s="22"/>
      <c r="O67" s="22"/>
      <c r="P67" s="22"/>
      <c r="Q67" s="22"/>
      <c r="R67" s="22"/>
      <c r="S67" s="22"/>
      <c r="T67" s="22"/>
      <c r="U67" s="22"/>
      <c r="V67" s="22"/>
      <c r="W67" s="18"/>
      <c r="X67" s="17"/>
      <c r="Y67" s="17"/>
      <c r="AA67" s="35"/>
      <c r="AC67" s="35"/>
      <c r="AF67" s="22"/>
      <c r="AG67" s="22"/>
      <c r="AH67" s="22"/>
      <c r="AI67" s="22"/>
      <c r="AJ67" s="22"/>
    </row>
    <row r="68" spans="1:36" s="34" customFormat="1" ht="19.899999999999999" customHeight="1" x14ac:dyDescent="0.15">
      <c r="A68" s="22"/>
      <c r="B68" s="64" t="s">
        <v>101</v>
      </c>
      <c r="C68" s="80"/>
      <c r="D68" s="80"/>
      <c r="E68" s="104"/>
      <c r="F68" s="104"/>
      <c r="G68" s="104"/>
      <c r="H68" s="104"/>
      <c r="I68" s="105"/>
      <c r="J68" s="102"/>
      <c r="K68" s="101"/>
      <c r="L68" s="102"/>
      <c r="M68" s="101"/>
      <c r="N68" s="22"/>
      <c r="O68" s="22"/>
      <c r="P68" s="22"/>
      <c r="Q68" s="22"/>
      <c r="R68" s="22"/>
      <c r="S68" s="22"/>
      <c r="T68" s="22"/>
      <c r="U68" s="22"/>
      <c r="V68" s="22"/>
      <c r="W68" s="18"/>
      <c r="X68" s="17"/>
      <c r="Y68" s="17"/>
      <c r="AA68" s="35"/>
      <c r="AC68" s="35"/>
      <c r="AF68" s="22"/>
      <c r="AG68" s="22"/>
      <c r="AH68" s="22"/>
      <c r="AI68" s="22"/>
      <c r="AJ68" s="22"/>
    </row>
    <row r="69" spans="1:36" ht="19.899999999999999" customHeight="1" x14ac:dyDescent="0.15">
      <c r="B69" s="64" t="s">
        <v>36</v>
      </c>
      <c r="C69" s="80"/>
      <c r="D69" s="80"/>
      <c r="E69" s="104"/>
      <c r="F69" s="104"/>
      <c r="G69" s="84">
        <f>G66+3</f>
        <v>30.9</v>
      </c>
      <c r="H69" s="64" t="s">
        <v>11</v>
      </c>
      <c r="I69" s="105"/>
      <c r="J69" s="102"/>
      <c r="K69" s="101"/>
      <c r="L69" s="102"/>
      <c r="M69" s="101"/>
    </row>
    <row r="70" spans="1:36" ht="19.899999999999999" customHeight="1" x14ac:dyDescent="0.15">
      <c r="B70" s="80"/>
      <c r="C70" s="80"/>
      <c r="D70" s="80"/>
      <c r="E70" s="80"/>
      <c r="F70" s="80"/>
      <c r="G70" s="80"/>
      <c r="H70" s="80"/>
      <c r="I70" s="105"/>
      <c r="J70" s="102"/>
      <c r="K70" s="101"/>
      <c r="L70" s="102"/>
      <c r="M70" s="101"/>
    </row>
    <row r="94" spans="30:31" ht="19.899999999999999" customHeight="1" x14ac:dyDescent="0.15">
      <c r="AD94" s="34" t="str">
        <f>'データ(編集しないでください)'!A1</f>
        <v>プルダウンリスト</v>
      </c>
    </row>
    <row r="95" spans="30:31" ht="19.899999999999999" customHeight="1" x14ac:dyDescent="0.15">
      <c r="AD95" s="34">
        <f>'データ(編集しないでください)'!A2</f>
        <v>0</v>
      </c>
      <c r="AE95" s="34" t="str">
        <f>'データ(編集しないでください)'!B2</f>
        <v>末端水栓のみ</v>
      </c>
    </row>
    <row r="96" spans="30:31" ht="19.899999999999999" customHeight="1" x14ac:dyDescent="0.15">
      <c r="AD96" s="34" t="str">
        <f>'データ(編集しないでください)'!A3</f>
        <v>A ～ B</v>
      </c>
    </row>
    <row r="97" spans="30:31" ht="19.899999999999999" customHeight="1" x14ac:dyDescent="0.15">
      <c r="AD97" s="34" t="str">
        <f>'データ(編集しないでください)'!A4</f>
        <v>B ～ C</v>
      </c>
    </row>
    <row r="98" spans="30:31" ht="19.899999999999999" customHeight="1" x14ac:dyDescent="0.15">
      <c r="AD98" s="34" t="str">
        <f>'データ(編集しないでください)'!A5</f>
        <v>C ～ D</v>
      </c>
      <c r="AE98" s="34" t="str">
        <f>'データ(編集しないでください)'!B9</f>
        <v>ＦＴが多い場合</v>
      </c>
    </row>
    <row r="99" spans="30:31" ht="19.899999999999999" customHeight="1" x14ac:dyDescent="0.15">
      <c r="AD99" s="34" t="str">
        <f>'データ(編集しないでください)'!A6</f>
        <v>D ～ E</v>
      </c>
      <c r="AE99" s="34" t="str">
        <f>'データ(編集しないでください)'!B10</f>
        <v>ＦＶが多い場合</v>
      </c>
    </row>
    <row r="100" spans="30:31" ht="19.899999999999999" customHeight="1" x14ac:dyDescent="0.15">
      <c r="AD100" s="34" t="str">
        <f>'データ(編集しないでください)'!A7</f>
        <v>E ～ F</v>
      </c>
      <c r="AE100" s="34">
        <f>'データ(編集しないでください)'!B12</f>
        <v>0</v>
      </c>
    </row>
    <row r="101" spans="30:31" ht="19.899999999999999" customHeight="1" x14ac:dyDescent="0.15">
      <c r="AD101" s="34" t="str">
        <f>'データ(編集しないでください)'!A8</f>
        <v>F ～ G</v>
      </c>
    </row>
    <row r="102" spans="30:31" ht="19.899999999999999" customHeight="1" x14ac:dyDescent="0.15">
      <c r="AD102" s="34" t="str">
        <f>'データ(編集しないでください)'!A9</f>
        <v>G ～ H</v>
      </c>
      <c r="AE102" s="34" t="str">
        <f>'データ(編集しないでください)'!B5</f>
        <v>戸数（戸）</v>
      </c>
    </row>
    <row r="103" spans="30:31" ht="19.899999999999999" customHeight="1" x14ac:dyDescent="0.15">
      <c r="AD103" s="34" t="str">
        <f>'データ(編集しないでください)'!A10</f>
        <v>H ～ I</v>
      </c>
      <c r="AE103" s="34" t="str">
        <f>'データ(編集しないでください)'!B6</f>
        <v>人数（人）</v>
      </c>
    </row>
    <row r="104" spans="30:31" ht="19.899999999999999" customHeight="1" x14ac:dyDescent="0.15">
      <c r="AD104" s="34" t="str">
        <f>'データ(編集しないでください)'!A11</f>
        <v>I ～ J</v>
      </c>
      <c r="AE104" s="34">
        <f>'データ(編集しないでください)'!B7</f>
        <v>0</v>
      </c>
    </row>
    <row r="105" spans="30:31" ht="19.899999999999999" customHeight="1" x14ac:dyDescent="0.15">
      <c r="AD105" s="34" t="str">
        <f>'データ(編集しないでください)'!A12</f>
        <v>J ～ K</v>
      </c>
    </row>
    <row r="106" spans="30:31" ht="19.899999999999999" customHeight="1" x14ac:dyDescent="0.15">
      <c r="AD106" s="34" t="str">
        <f>'データ(編集しないでください)'!A13</f>
        <v>K ～ L</v>
      </c>
    </row>
    <row r="107" spans="30:31" ht="19.899999999999999" customHeight="1" x14ac:dyDescent="0.15">
      <c r="AD107" s="34" t="str">
        <f>'データ(編集しないでください)'!A14</f>
        <v>L ～ M</v>
      </c>
    </row>
    <row r="108" spans="30:31" ht="19.899999999999999" customHeight="1" x14ac:dyDescent="0.15">
      <c r="AD108" s="34" t="str">
        <f>'データ(編集しないでください)'!A15</f>
        <v>M ～ N</v>
      </c>
    </row>
    <row r="109" spans="30:31" ht="19.899999999999999" customHeight="1" x14ac:dyDescent="0.15">
      <c r="AD109" s="34" t="str">
        <f>'データ(編集しないでください)'!A16</f>
        <v>N ～ O</v>
      </c>
    </row>
    <row r="110" spans="30:31" ht="19.899999999999999" customHeight="1" x14ac:dyDescent="0.15">
      <c r="AD110" s="34" t="str">
        <f>'データ(編集しないでください)'!A17</f>
        <v>O ～ P</v>
      </c>
    </row>
    <row r="111" spans="30:31" ht="19.899999999999999" customHeight="1" x14ac:dyDescent="0.15">
      <c r="AD111" s="34" t="str">
        <f>'データ(編集しないでください)'!A18</f>
        <v>P ～ Q</v>
      </c>
    </row>
    <row r="112" spans="30:31" ht="19.899999999999999" customHeight="1" x14ac:dyDescent="0.15">
      <c r="AD112" s="34" t="str">
        <f>'データ(編集しないでください)'!A19</f>
        <v>Q ～ R</v>
      </c>
    </row>
    <row r="113" spans="1:36" ht="19.899999999999999" customHeight="1" x14ac:dyDescent="0.15">
      <c r="AD113" s="34" t="str">
        <f>'データ(編集しないでください)'!A20</f>
        <v>R ～ S</v>
      </c>
    </row>
    <row r="114" spans="1:36" s="34" customFormat="1" ht="19.899999999999999" customHeight="1" x14ac:dyDescent="0.15">
      <c r="A114" s="22"/>
      <c r="B114" s="22"/>
      <c r="C114" s="22"/>
      <c r="D114" s="22"/>
      <c r="E114" s="22"/>
      <c r="F114" s="22"/>
      <c r="G114" s="22"/>
      <c r="H114" s="22"/>
      <c r="I114" s="36"/>
      <c r="K114" s="35"/>
      <c r="M114" s="35"/>
      <c r="O114" s="35"/>
      <c r="Q114" s="35"/>
      <c r="S114" s="35"/>
      <c r="U114" s="35"/>
      <c r="W114" s="35"/>
      <c r="Y114" s="35"/>
      <c r="AA114" s="35"/>
      <c r="AC114" s="35"/>
      <c r="AD114" s="34" t="str">
        <f>'データ(編集しないでください)'!A21</f>
        <v>S ～ T</v>
      </c>
      <c r="AF114" s="22"/>
      <c r="AG114" s="22"/>
      <c r="AH114" s="22"/>
      <c r="AI114" s="22"/>
      <c r="AJ114" s="22"/>
    </row>
    <row r="115" spans="1:36" s="34" customFormat="1" ht="19.899999999999999" customHeight="1" x14ac:dyDescent="0.15">
      <c r="A115" s="22"/>
      <c r="B115" s="22"/>
      <c r="C115" s="22"/>
      <c r="D115" s="22"/>
      <c r="E115" s="22"/>
      <c r="F115" s="22"/>
      <c r="G115" s="22"/>
      <c r="H115" s="22"/>
      <c r="I115" s="36"/>
      <c r="K115" s="35"/>
      <c r="M115" s="35"/>
      <c r="O115" s="35"/>
      <c r="Q115" s="35"/>
      <c r="S115" s="35"/>
      <c r="U115" s="35"/>
      <c r="W115" s="35"/>
      <c r="Y115" s="35"/>
      <c r="AA115" s="35"/>
      <c r="AC115" s="35"/>
      <c r="AD115" s="34" t="str">
        <f>'データ(編集しないでください)'!A22</f>
        <v>止水栓</v>
      </c>
      <c r="AF115" s="22"/>
      <c r="AG115" s="22"/>
      <c r="AH115" s="22"/>
      <c r="AI115" s="22"/>
      <c r="AJ115" s="22"/>
    </row>
    <row r="116" spans="1:36" s="34" customFormat="1" ht="19.899999999999999" customHeight="1" x14ac:dyDescent="0.15">
      <c r="A116" s="22"/>
      <c r="B116" s="22"/>
      <c r="C116" s="22"/>
      <c r="D116" s="22"/>
      <c r="E116" s="22"/>
      <c r="F116" s="22"/>
      <c r="G116" s="22"/>
      <c r="H116" s="22"/>
      <c r="I116" s="36"/>
      <c r="K116" s="35"/>
      <c r="M116" s="35"/>
      <c r="O116" s="35"/>
      <c r="Q116" s="35"/>
      <c r="S116" s="35"/>
      <c r="U116" s="35"/>
      <c r="W116" s="35"/>
      <c r="Y116" s="35"/>
      <c r="AA116" s="35"/>
      <c r="AC116" s="35"/>
      <c r="AD116" s="34" t="str">
        <f>'データ(編集しないでください)'!A23</f>
        <v>GV</v>
      </c>
      <c r="AF116" s="22"/>
      <c r="AG116" s="22"/>
      <c r="AH116" s="22"/>
      <c r="AI116" s="22"/>
      <c r="AJ116" s="22"/>
    </row>
    <row r="117" spans="1:36" s="34" customFormat="1" ht="19.899999999999999" customHeight="1" x14ac:dyDescent="0.15">
      <c r="A117" s="22"/>
      <c r="B117" s="22"/>
      <c r="C117" s="22"/>
      <c r="D117" s="22"/>
      <c r="E117" s="22"/>
      <c r="F117" s="22"/>
      <c r="G117" s="22"/>
      <c r="H117" s="22"/>
      <c r="I117" s="36"/>
      <c r="K117" s="35"/>
      <c r="M117" s="35"/>
      <c r="O117" s="35"/>
      <c r="Q117" s="35"/>
      <c r="S117" s="35"/>
      <c r="U117" s="35"/>
      <c r="W117" s="35"/>
      <c r="Y117" s="35"/>
      <c r="AA117" s="35"/>
      <c r="AC117" s="35"/>
      <c r="AD117" s="34" t="str">
        <f>'データ(編集しないでください)'!A24</f>
        <v>青銅ソフトシール弁</v>
      </c>
      <c r="AF117" s="22"/>
      <c r="AG117" s="22"/>
      <c r="AH117" s="22"/>
      <c r="AI117" s="22"/>
      <c r="AJ117" s="22"/>
    </row>
    <row r="118" spans="1:36" s="34" customFormat="1" ht="19.899999999999999" customHeight="1" x14ac:dyDescent="0.15">
      <c r="A118" s="22"/>
      <c r="B118" s="22"/>
      <c r="C118" s="22"/>
      <c r="D118" s="22"/>
      <c r="E118" s="22"/>
      <c r="F118" s="22"/>
      <c r="G118" s="22"/>
      <c r="H118" s="22"/>
      <c r="I118" s="36"/>
      <c r="K118" s="35"/>
      <c r="M118" s="35"/>
      <c r="O118" s="35"/>
      <c r="Q118" s="35"/>
      <c r="S118" s="35"/>
      <c r="U118" s="35"/>
      <c r="W118" s="35"/>
      <c r="Y118" s="35"/>
      <c r="AA118" s="35"/>
      <c r="AC118" s="35"/>
      <c r="AD118" s="34" t="str">
        <f>'データ(編集しないでください)'!A25</f>
        <v>メーター</v>
      </c>
      <c r="AF118" s="22"/>
      <c r="AG118" s="22"/>
      <c r="AH118" s="22"/>
      <c r="AI118" s="22"/>
      <c r="AJ118" s="22"/>
    </row>
    <row r="119" spans="1:36" s="34" customFormat="1" ht="19.899999999999999" customHeight="1" x14ac:dyDescent="0.15">
      <c r="A119" s="22"/>
      <c r="B119" s="22"/>
      <c r="C119" s="22"/>
      <c r="D119" s="22"/>
      <c r="E119" s="22"/>
      <c r="F119" s="22"/>
      <c r="G119" s="22"/>
      <c r="H119" s="22"/>
      <c r="I119" s="36"/>
      <c r="K119" s="35"/>
      <c r="M119" s="35"/>
      <c r="O119" s="35"/>
      <c r="Q119" s="35"/>
      <c r="S119" s="35"/>
      <c r="U119" s="35"/>
      <c r="W119" s="35"/>
      <c r="Y119" s="35"/>
      <c r="AA119" s="35"/>
      <c r="AC119" s="35"/>
      <c r="AD119" s="34" t="str">
        <f>'データ(編集しないでください)'!A26</f>
        <v>メーター用逆止弁</v>
      </c>
      <c r="AF119" s="22"/>
      <c r="AG119" s="22"/>
      <c r="AH119" s="22"/>
      <c r="AI119" s="22"/>
      <c r="AJ119" s="22"/>
    </row>
    <row r="120" spans="1:36" s="34" customFormat="1" ht="19.899999999999999" customHeight="1" x14ac:dyDescent="0.15">
      <c r="A120" s="22"/>
      <c r="B120" s="22"/>
      <c r="C120" s="22"/>
      <c r="D120" s="22"/>
      <c r="E120" s="22"/>
      <c r="F120" s="22"/>
      <c r="G120" s="22"/>
      <c r="H120" s="22"/>
      <c r="I120" s="36"/>
      <c r="K120" s="35"/>
      <c r="M120" s="35"/>
      <c r="O120" s="35"/>
      <c r="Q120" s="35"/>
      <c r="S120" s="35"/>
      <c r="U120" s="35"/>
      <c r="W120" s="35"/>
      <c r="Y120" s="35"/>
      <c r="AA120" s="35"/>
      <c r="AC120" s="35"/>
      <c r="AD120" s="34" t="str">
        <f>'データ(編集しないでください)'!A27</f>
        <v>逆止付玉形弁</v>
      </c>
      <c r="AF120" s="22"/>
      <c r="AG120" s="22"/>
      <c r="AH120" s="22"/>
      <c r="AI120" s="22"/>
      <c r="AJ120" s="22"/>
    </row>
    <row r="121" spans="1:36" s="34" customFormat="1" ht="19.899999999999999" customHeight="1" x14ac:dyDescent="0.15">
      <c r="A121" s="22"/>
      <c r="B121" s="22"/>
      <c r="C121" s="22"/>
      <c r="D121" s="22"/>
      <c r="E121" s="22"/>
      <c r="F121" s="22"/>
      <c r="G121" s="22"/>
      <c r="H121" s="22"/>
      <c r="I121" s="36"/>
      <c r="K121" s="35"/>
      <c r="M121" s="35"/>
      <c r="O121" s="35"/>
      <c r="Q121" s="35"/>
      <c r="S121" s="35"/>
      <c r="U121" s="35"/>
      <c r="W121" s="35"/>
      <c r="Y121" s="35"/>
      <c r="AA121" s="35"/>
      <c r="AC121" s="35"/>
      <c r="AD121" s="34" t="str">
        <f>'データ(編集しないでください)'!A28</f>
        <v>サドル付分水栓</v>
      </c>
      <c r="AF121" s="22"/>
      <c r="AG121" s="22"/>
      <c r="AH121" s="22"/>
      <c r="AI121" s="22"/>
      <c r="AJ121" s="22"/>
    </row>
    <row r="122" spans="1:36" s="34" customFormat="1" ht="19.899999999999999" customHeight="1" x14ac:dyDescent="0.15">
      <c r="A122" s="22"/>
      <c r="B122" s="22"/>
      <c r="C122" s="22"/>
      <c r="D122" s="22"/>
      <c r="E122" s="22"/>
      <c r="F122" s="22"/>
      <c r="G122" s="22"/>
      <c r="H122" s="22"/>
      <c r="I122" s="36"/>
      <c r="K122" s="35"/>
      <c r="M122" s="35"/>
      <c r="O122" s="35"/>
      <c r="Q122" s="35"/>
      <c r="S122" s="35"/>
      <c r="U122" s="35"/>
      <c r="W122" s="35"/>
      <c r="Y122" s="35"/>
      <c r="AA122" s="35"/>
      <c r="AC122" s="35"/>
      <c r="AD122" s="34" t="str">
        <f>'データ(編集しないでください)'!A29</f>
        <v>逆止弁</v>
      </c>
      <c r="AF122" s="22"/>
      <c r="AG122" s="22"/>
      <c r="AH122" s="22"/>
      <c r="AI122" s="22"/>
      <c r="AJ122" s="22"/>
    </row>
    <row r="123" spans="1:36" s="34" customFormat="1" ht="19.899999999999999" customHeight="1" x14ac:dyDescent="0.15">
      <c r="A123" s="22"/>
      <c r="B123" s="22"/>
      <c r="C123" s="22"/>
      <c r="D123" s="22"/>
      <c r="E123" s="22"/>
      <c r="F123" s="22"/>
      <c r="G123" s="22"/>
      <c r="H123" s="22"/>
      <c r="I123" s="36"/>
      <c r="K123" s="35"/>
      <c r="M123" s="35"/>
      <c r="O123" s="35"/>
      <c r="Q123" s="35"/>
      <c r="S123" s="35"/>
      <c r="U123" s="35"/>
      <c r="W123" s="35"/>
      <c r="Y123" s="35"/>
      <c r="AA123" s="35"/>
      <c r="AC123" s="35"/>
      <c r="AD123" s="34" t="str">
        <f>'データ(編集しないでください)'!A30</f>
        <v>流量調整型逆止止水栓</v>
      </c>
      <c r="AF123" s="22"/>
      <c r="AG123" s="22"/>
      <c r="AH123" s="22"/>
      <c r="AI123" s="22"/>
      <c r="AJ123" s="22"/>
    </row>
    <row r="124" spans="1:36" s="34" customFormat="1" ht="19.899999999999999" customHeight="1" x14ac:dyDescent="0.15">
      <c r="A124" s="22"/>
      <c r="B124" s="22"/>
      <c r="C124" s="22"/>
      <c r="D124" s="22"/>
      <c r="E124" s="22"/>
      <c r="F124" s="22"/>
      <c r="G124" s="22"/>
      <c r="H124" s="22"/>
      <c r="I124" s="36"/>
      <c r="K124" s="35"/>
      <c r="M124" s="35"/>
      <c r="O124" s="35"/>
      <c r="Q124" s="35"/>
      <c r="S124" s="35"/>
      <c r="U124" s="35"/>
      <c r="W124" s="35"/>
      <c r="Y124" s="35"/>
      <c r="AA124" s="35"/>
      <c r="AC124" s="35"/>
      <c r="AD124" s="34" t="str">
        <f>'データ(編集しないでください)'!A31</f>
        <v>ボール止水栓</v>
      </c>
      <c r="AF124" s="22"/>
      <c r="AG124" s="22"/>
      <c r="AH124" s="22"/>
      <c r="AI124" s="22"/>
      <c r="AJ124" s="22"/>
    </row>
    <row r="125" spans="1:36" s="34" customFormat="1" ht="19.899999999999999" customHeight="1" x14ac:dyDescent="0.15">
      <c r="A125" s="22"/>
      <c r="B125" s="22"/>
      <c r="C125" s="22"/>
      <c r="D125" s="22"/>
      <c r="E125" s="22"/>
      <c r="F125" s="22"/>
      <c r="G125" s="22"/>
      <c r="H125" s="22"/>
      <c r="I125" s="36"/>
      <c r="K125" s="35"/>
      <c r="M125" s="35"/>
      <c r="O125" s="35"/>
      <c r="Q125" s="35"/>
      <c r="S125" s="35"/>
      <c r="U125" s="35"/>
      <c r="W125" s="35"/>
      <c r="Y125" s="35"/>
      <c r="AA125" s="35"/>
      <c r="AC125" s="35"/>
      <c r="AD125" s="34" t="str">
        <f>'データ(編集しないでください)'!A32</f>
        <v>定水位弁</v>
      </c>
      <c r="AF125" s="22"/>
      <c r="AG125" s="22"/>
      <c r="AH125" s="22"/>
      <c r="AI125" s="22"/>
      <c r="AJ125" s="22"/>
    </row>
  </sheetData>
  <mergeCells count="36">
    <mergeCell ref="A1:O1"/>
    <mergeCell ref="F36:H36"/>
    <mergeCell ref="K39:L39"/>
    <mergeCell ref="O46:O47"/>
    <mergeCell ref="G46:G47"/>
    <mergeCell ref="H46:H47"/>
    <mergeCell ref="I46:I47"/>
    <mergeCell ref="J46:J47"/>
    <mergeCell ref="N2:N3"/>
    <mergeCell ref="O2:O3"/>
    <mergeCell ref="A2:A3"/>
    <mergeCell ref="B2:C2"/>
    <mergeCell ref="D2:E2"/>
    <mergeCell ref="G2:G3"/>
    <mergeCell ref="L46:L47"/>
    <mergeCell ref="M46:M47"/>
    <mergeCell ref="L2:L3"/>
    <mergeCell ref="M2:M3"/>
    <mergeCell ref="F2:F3"/>
    <mergeCell ref="A33:N33"/>
    <mergeCell ref="A34:N34"/>
    <mergeCell ref="H2:H3"/>
    <mergeCell ref="I2:I3"/>
    <mergeCell ref="J2:J3"/>
    <mergeCell ref="K2:K3"/>
    <mergeCell ref="B66:E66"/>
    <mergeCell ref="C62:D62"/>
    <mergeCell ref="K46:K47"/>
    <mergeCell ref="A57:N57"/>
    <mergeCell ref="A45:O45"/>
    <mergeCell ref="N46:N47"/>
    <mergeCell ref="A56:N56"/>
    <mergeCell ref="A46:A47"/>
    <mergeCell ref="B46:C46"/>
    <mergeCell ref="D46:E46"/>
    <mergeCell ref="F46:F47"/>
  </mergeCells>
  <phoneticPr fontId="2"/>
  <conditionalFormatting sqref="O33">
    <cfRule type="cellIs" dxfId="9" priority="12" stopIfTrue="1" operator="equal">
      <formula>"損失を入力"</formula>
    </cfRule>
  </conditionalFormatting>
  <conditionalFormatting sqref="O56">
    <cfRule type="cellIs" dxfId="8" priority="9" stopIfTrue="1" operator="equal">
      <formula>"損失を入力"</formula>
    </cfRule>
  </conditionalFormatting>
  <conditionalFormatting sqref="O6:O32">
    <cfRule type="cellIs" dxfId="7" priority="4" stopIfTrue="1" operator="equal">
      <formula>"損失を入力"</formula>
    </cfRule>
  </conditionalFormatting>
  <conditionalFormatting sqref="J6:J32">
    <cfRule type="expression" dxfId="6" priority="3" stopIfTrue="1">
      <formula>J6&gt;=2</formula>
    </cfRule>
  </conditionalFormatting>
  <conditionalFormatting sqref="O48:O55">
    <cfRule type="cellIs" dxfId="5" priority="2" stopIfTrue="1" operator="equal">
      <formula>"損失を入力"</formula>
    </cfRule>
  </conditionalFormatting>
  <conditionalFormatting sqref="J48:J55">
    <cfRule type="expression" dxfId="4" priority="1" stopIfTrue="1">
      <formula>J48&gt;=2</formula>
    </cfRule>
  </conditionalFormatting>
  <dataValidations count="2">
    <dataValidation type="list" allowBlank="1" showInputMessage="1" sqref="A48:A55">
      <formula1>$AD$95:$AD$125</formula1>
    </dataValidation>
    <dataValidation imeMode="halfAlpha" allowBlank="1" showInputMessage="1" showErrorMessage="1" sqref="F5:F32 K6:L32 H5:H32 F48:F55 H48:H55 K48:L55"/>
  </dataValidations>
  <printOptions horizontalCentered="1"/>
  <pageMargins left="0.70866141732283472" right="0.51181102362204722" top="0.74803149606299213" bottom="0.74803149606299213" header="0.31496062992125984" footer="0.31496062992125984"/>
  <pageSetup paperSize="9" scale="74" fitToHeight="0" orientation="portrait" verticalDpi="0" r:id="rId1"/>
  <headerFooter alignWithMargins="0"/>
  <rowBreaks count="1" manualBreakCount="1">
    <brk id="44" max="14" man="1"/>
  </rowBreaks>
  <legacyDrawing r:id="rId2"/>
  <extLst>
    <ext xmlns:x14="http://schemas.microsoft.com/office/spreadsheetml/2009/9/main" uri="{CCE6A557-97BC-4b89-ADB6-D9C93CAAB3DF}">
      <x14:dataValidations xmlns:xm="http://schemas.microsoft.com/office/excel/2006/main" count="4">
        <x14:dataValidation type="list" allowBlank="1" showInputMessage="1">
          <x14:formula1>
            <xm:f>'データ(編集しないでください)'!$B$2</xm:f>
          </x14:formula1>
          <xm:sqref>B6:B32 D6:D32 B48:B55 D48:D55</xm:sqref>
        </x14:dataValidation>
        <x14:dataValidation type="list" imeMode="halfAlpha" allowBlank="1">
          <x14:formula1>
            <xm:f>'データ(編集しないでください)'!$A$2:$A$33</xm:f>
          </x14:formula1>
          <xm:sqref>A6:A32</xm:sqref>
        </x14:dataValidation>
        <x14:dataValidation type="list" allowBlank="1" showInputMessage="1" showErrorMessage="1">
          <x14:formula1>
            <xm:f>'データ(編集しないでください)'!$B$5:$B$6</xm:f>
          </x14:formula1>
          <xm:sqref>B3</xm:sqref>
        </x14:dataValidation>
        <x14:dataValidation type="list" allowBlank="1" showInputMessage="1" showErrorMessage="1">
          <x14:formula1>
            <xm:f>'データ(編集しないでください)'!$B$9:$B$10</xm:f>
          </x14:formula1>
          <xm:sqref>D3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ransitionEvaluation="1">
    <tabColor rgb="FFFFFF00"/>
    <pageSetUpPr fitToPage="1"/>
  </sheetPr>
  <dimension ref="A1:AB119"/>
  <sheetViews>
    <sheetView zoomScaleNormal="100" zoomScaleSheetLayoutView="70" workbookViewId="0">
      <pane xSplit="1" ySplit="3" topLeftCell="B4" activePane="bottomRight" state="frozen"/>
      <selection activeCell="J25" sqref="J25"/>
      <selection pane="topRight" activeCell="J25" sqref="J25"/>
      <selection pane="bottomLeft" activeCell="J25" sqref="J25"/>
      <selection pane="bottomRight" activeCell="A6" sqref="A6"/>
    </sheetView>
  </sheetViews>
  <sheetFormatPr defaultColWidth="20" defaultRowHeight="19.899999999999999" customHeight="1" x14ac:dyDescent="0.15"/>
  <cols>
    <col min="1" max="1" width="21.375" style="22" customWidth="1"/>
    <col min="2" max="4" width="9.25" style="22" customWidth="1"/>
    <col min="5" max="5" width="9.25" style="36" customWidth="1"/>
    <col min="6" max="6" width="9.25" style="34" customWidth="1"/>
    <col min="7" max="7" width="9.25" style="35" customWidth="1"/>
    <col min="8" max="8" width="9.25" style="34" customWidth="1"/>
    <col min="9" max="9" width="9.25" style="35" customWidth="1"/>
    <col min="10" max="10" width="9.25" style="34" customWidth="1"/>
    <col min="11" max="11" width="7.25" style="35" customWidth="1"/>
    <col min="12" max="12" width="7.25" style="34" customWidth="1"/>
    <col min="13" max="13" width="7.25" style="35" customWidth="1"/>
    <col min="14" max="14" width="7.25" style="34" customWidth="1"/>
    <col min="15" max="15" width="7.25" style="35" customWidth="1"/>
    <col min="16" max="16" width="7.25" style="34" customWidth="1"/>
    <col min="17" max="17" width="7.25" style="35" customWidth="1"/>
    <col min="18" max="18" width="7.25" style="34" customWidth="1"/>
    <col min="19" max="19" width="7.25" style="35" customWidth="1"/>
    <col min="20" max="20" width="7.25" style="34" customWidth="1"/>
    <col min="21" max="21" width="7.25" style="35" customWidth="1"/>
    <col min="22" max="22" width="7.25" style="34" customWidth="1"/>
    <col min="23" max="23" width="7.25" style="35" customWidth="1"/>
    <col min="24" max="24" width="7.25" style="34" customWidth="1"/>
    <col min="25" max="25" width="7.25" style="35" customWidth="1"/>
    <col min="26" max="27" width="7.25" style="34" customWidth="1"/>
    <col min="28" max="28" width="7.25" style="22" customWidth="1"/>
    <col min="29" max="29" width="20" style="22" customWidth="1"/>
    <col min="30" max="51" width="9.5" style="22" customWidth="1"/>
    <col min="52" max="16384" width="20" style="22"/>
  </cols>
  <sheetData>
    <row r="1" spans="1:28" ht="42" customHeight="1" x14ac:dyDescent="0.2">
      <c r="A1" s="193" t="s">
        <v>7</v>
      </c>
      <c r="B1" s="193"/>
      <c r="C1" s="193"/>
      <c r="D1" s="193"/>
      <c r="E1" s="193"/>
      <c r="F1" s="193"/>
      <c r="G1" s="193"/>
      <c r="H1" s="193"/>
      <c r="I1" s="193"/>
      <c r="J1" s="193"/>
      <c r="K1" s="21"/>
      <c r="L1" s="21"/>
      <c r="M1" s="21"/>
      <c r="N1" s="21"/>
      <c r="O1" s="21"/>
      <c r="P1" s="21"/>
      <c r="Q1" s="21"/>
      <c r="R1" s="21"/>
      <c r="S1" s="21"/>
      <c r="T1" s="21"/>
      <c r="U1" s="21"/>
      <c r="V1" s="21"/>
      <c r="W1" s="21"/>
      <c r="X1" s="21"/>
      <c r="Y1" s="21"/>
      <c r="Z1" s="21"/>
      <c r="AA1" s="21"/>
      <c r="AB1" s="21"/>
    </row>
    <row r="2" spans="1:28" s="24" customFormat="1" ht="36" customHeight="1" x14ac:dyDescent="0.15">
      <c r="A2" s="175" t="s">
        <v>10</v>
      </c>
      <c r="B2" s="178" t="s">
        <v>116</v>
      </c>
      <c r="C2" s="178" t="s">
        <v>117</v>
      </c>
      <c r="D2" s="178" t="s">
        <v>118</v>
      </c>
      <c r="E2" s="187" t="s">
        <v>119</v>
      </c>
      <c r="F2" s="178" t="s">
        <v>120</v>
      </c>
      <c r="G2" s="181" t="s">
        <v>121</v>
      </c>
      <c r="H2" s="176" t="s">
        <v>122</v>
      </c>
      <c r="I2" s="175" t="s">
        <v>123</v>
      </c>
      <c r="J2" s="178" t="s">
        <v>124</v>
      </c>
      <c r="K2" s="23"/>
      <c r="L2" s="23"/>
      <c r="M2" s="23"/>
      <c r="N2" s="23"/>
      <c r="O2" s="23"/>
      <c r="P2" s="23"/>
      <c r="Q2" s="23"/>
      <c r="R2" s="23"/>
      <c r="S2" s="23"/>
      <c r="T2" s="23"/>
      <c r="U2" s="23"/>
      <c r="V2" s="23"/>
      <c r="W2" s="23"/>
      <c r="X2" s="23"/>
      <c r="Y2" s="23"/>
      <c r="Z2" s="23"/>
      <c r="AA2" s="23"/>
      <c r="AB2" s="23"/>
    </row>
    <row r="3" spans="1:28" s="24" customFormat="1" ht="36" customHeight="1" x14ac:dyDescent="0.15">
      <c r="A3" s="208"/>
      <c r="B3" s="178"/>
      <c r="C3" s="178"/>
      <c r="D3" s="178"/>
      <c r="E3" s="187"/>
      <c r="F3" s="178"/>
      <c r="G3" s="182"/>
      <c r="H3" s="177"/>
      <c r="I3" s="175"/>
      <c r="J3" s="178"/>
    </row>
    <row r="4" spans="1:28" ht="22.5" customHeight="1" x14ac:dyDescent="0.15">
      <c r="A4" s="143" t="s">
        <v>74</v>
      </c>
      <c r="B4" s="25" t="s">
        <v>12</v>
      </c>
      <c r="C4" s="25" t="s">
        <v>12</v>
      </c>
      <c r="D4" s="25" t="s">
        <v>12</v>
      </c>
      <c r="E4" s="26" t="s">
        <v>12</v>
      </c>
      <c r="F4" s="25" t="s">
        <v>12</v>
      </c>
      <c r="G4" s="145" t="s">
        <v>12</v>
      </c>
      <c r="H4" s="145" t="s">
        <v>12</v>
      </c>
      <c r="I4" s="145" t="s">
        <v>12</v>
      </c>
      <c r="J4" s="13"/>
      <c r="K4" s="22"/>
      <c r="L4" s="22"/>
      <c r="M4" s="22"/>
      <c r="N4" s="22"/>
      <c r="O4" s="22"/>
      <c r="P4" s="22"/>
      <c r="Q4" s="22"/>
      <c r="R4" s="22"/>
      <c r="S4" s="22"/>
      <c r="T4" s="22"/>
      <c r="U4" s="22"/>
      <c r="V4" s="22"/>
      <c r="W4" s="22"/>
      <c r="X4" s="22"/>
      <c r="Y4" s="22"/>
      <c r="Z4" s="22"/>
      <c r="AA4" s="22"/>
    </row>
    <row r="5" spans="1:28" ht="22.5" customHeight="1" x14ac:dyDescent="0.15">
      <c r="A5" s="143" t="s">
        <v>12</v>
      </c>
      <c r="B5" s="25" t="s">
        <v>12</v>
      </c>
      <c r="C5" s="25" t="s">
        <v>12</v>
      </c>
      <c r="D5" s="25" t="s">
        <v>12</v>
      </c>
      <c r="E5" s="27" t="s">
        <v>12</v>
      </c>
      <c r="F5" s="25" t="s">
        <v>12</v>
      </c>
      <c r="G5" s="145" t="s">
        <v>12</v>
      </c>
      <c r="H5" s="145" t="s">
        <v>12</v>
      </c>
      <c r="I5" s="145" t="s">
        <v>12</v>
      </c>
      <c r="J5" s="25" t="s">
        <v>12</v>
      </c>
      <c r="K5" s="22"/>
      <c r="L5" s="22"/>
      <c r="M5" s="22"/>
      <c r="N5" s="22"/>
      <c r="O5" s="22"/>
      <c r="P5" s="22"/>
      <c r="Q5" s="22"/>
      <c r="R5" s="22"/>
      <c r="S5" s="22"/>
      <c r="T5" s="22"/>
      <c r="U5" s="22"/>
      <c r="V5" s="22"/>
      <c r="W5" s="22"/>
      <c r="X5" s="22"/>
      <c r="Y5" s="22"/>
      <c r="Z5" s="22"/>
      <c r="AA5" s="22"/>
    </row>
    <row r="6" spans="1:28" ht="22.5" customHeight="1" x14ac:dyDescent="0.15">
      <c r="A6" s="150"/>
      <c r="B6" s="14" t="str">
        <f>IF(A6="","",IF(OR(A6="止水栓",A6="メーター",A6="メーター用逆止弁",A6="逆止付玉形弁",A6="サドル付分水栓",A6="逆止弁",A6="青銅ソフトシール弁",A6="流量調整型逆止止水栓",A6="ボール止水栓",A6="定水位弁",A6="Y型ストレーナ",A6="GV"),IF(B5=0,"流量を入力",B5),"流量を入力"))</f>
        <v/>
      </c>
      <c r="C6" s="12" t="str">
        <f t="shared" ref="C6:C24" si="0">IF(A6="","",IF(OR(A6="止水栓",A6="メーター",A6="メーター用逆止弁",A6="逆止付玉形弁",A6="サドル付分水栓",A6="逆止弁",A6="青銅ソフトシール弁",A6="流量調整型逆止止水栓",A6="ボール止水栓",A6="定水位弁",A6="Y型ストレーナ",A6="GV"),IF(C5=0,"口径を入力",C5),"口径を入力"))</f>
        <v/>
      </c>
      <c r="D6" s="28" t="str">
        <f t="shared" ref="D6:D24" si="1">IF(A6="","",IF(C6&lt;=50,ROUND((0.013+(0.017-0.109*C6/1000)*C6/2000/SQRT(B6/60/1000/3.14))*82*POWER(B6/60/1000,2)/POWER(C6/1000,5),2),ROUND(POWER(120,-1.85)*POWER(C6/1000,-4.87)*POWER(B6/60/1000,1.85)*10.666*1000,2)))</f>
        <v/>
      </c>
      <c r="E6" s="29" t="str">
        <f t="shared" ref="E6:E24" si="2">IF(A6="","",(B6/60/1000)/(C6*C6*0.786/1000000))</f>
        <v/>
      </c>
      <c r="F6" s="11" t="str">
        <f t="shared" ref="F6:F24" si="3">IF(A6="","",IF(OR(A6="止水栓",A6="メーター",A6="メーター用逆止弁",A6="逆止付玉形弁",A6="サドル付分水栓",A6="逆止弁",A6="青銅ソフトシール弁",A6="流量調整型逆止止水栓",A6="ボール止水栓",A6="定水位弁",A6="Y型ストレーナ",A6="GV"),"---","延長を入力"))</f>
        <v/>
      </c>
      <c r="G6" s="136" t="str">
        <f t="shared" ref="G6:G24" si="4">IF(A6="","",IF(OR(A6="止水栓",A6="GV",A6="青銅ソフトシール弁",A6="メーター",A6="メーター用逆止弁",A6="逆止付玉形弁",A6="サドル付分水栓",A6="逆止弁",A6="流量調整型逆止止水栓",A6="ボール止水栓",A6="定水位弁",A6="Y型ストレーナ"),"設置個数を入力","---"))</f>
        <v/>
      </c>
      <c r="H6" s="147" t="str">
        <f>IF(G6="","",IF(G6=F6,"---",IF(G6&gt;=1,INDEX('データ(編集しないでください)'!$F$12:$J$23,MATCH(A6,'データ(編集しないでください)'!$E$12:$E$23,0),MATCH(C6,'データ(編集しないでください)'!$F$11:$J$11,0)))))</f>
        <v/>
      </c>
      <c r="I6" s="147" t="str">
        <f>IF(F6+G6*H6=0,"",F6+G6*H6)</f>
        <v/>
      </c>
      <c r="J6" s="30" t="str">
        <f t="shared" ref="J6:J24" si="5">IF(A6="","",IF(I6&gt;0,ROUNDUP(D6*I6/1000,2),"損失を入力"))</f>
        <v/>
      </c>
      <c r="K6" s="31"/>
      <c r="L6" s="22"/>
      <c r="M6" s="22"/>
      <c r="N6" s="22"/>
      <c r="O6" s="22"/>
      <c r="P6" s="22"/>
      <c r="Q6" s="22"/>
      <c r="R6" s="22"/>
      <c r="S6" s="22"/>
      <c r="T6" s="22"/>
      <c r="U6" s="22"/>
      <c r="V6" s="22"/>
      <c r="W6" s="22"/>
      <c r="X6" s="22"/>
      <c r="Y6" s="22"/>
      <c r="Z6" s="22"/>
      <c r="AA6" s="22"/>
    </row>
    <row r="7" spans="1:28" ht="22.5" customHeight="1" x14ac:dyDescent="0.15">
      <c r="A7" s="150"/>
      <c r="B7" s="14" t="str">
        <f t="shared" ref="B7:B24" si="6">IF(A7="","",IF(OR(A7="止水栓",A7="メーター",A7="メーター用逆止弁",A7="逆止付玉形弁",A7="サドル付分水栓",A7="逆止弁",A7="青銅ソフトシール弁",A7="流量調整型逆止止水栓",A7="ボール止水栓",A7="定水位弁",A7="Y型ストレーナ",A7="GV"),IF(B6=0,"流量を入力",B6),"流量を入力"))</f>
        <v/>
      </c>
      <c r="C7" s="12" t="str">
        <f t="shared" si="0"/>
        <v/>
      </c>
      <c r="D7" s="28" t="str">
        <f t="shared" si="1"/>
        <v/>
      </c>
      <c r="E7" s="29" t="str">
        <f t="shared" si="2"/>
        <v/>
      </c>
      <c r="F7" s="11" t="str">
        <f t="shared" si="3"/>
        <v/>
      </c>
      <c r="G7" s="136" t="str">
        <f t="shared" si="4"/>
        <v/>
      </c>
      <c r="H7" s="147" t="str">
        <f>IF(G7="","",IF(G7=F7,"---",IF(G7&gt;=1,INDEX('データ(編集しないでください)'!$F$12:$J$23,MATCH(A7,'データ(編集しないでください)'!$E$12:$E$23,0),MATCH(C7,'データ(編集しないでください)'!$F$11:$J$11,0)))))</f>
        <v/>
      </c>
      <c r="I7" s="147" t="str">
        <f t="shared" ref="I7:I24" si="7">IF(F7+G7*H7=0,"",F7+G7*H7)</f>
        <v/>
      </c>
      <c r="J7" s="30" t="str">
        <f t="shared" si="5"/>
        <v/>
      </c>
      <c r="K7" s="22"/>
      <c r="L7" s="22"/>
      <c r="M7" s="22"/>
      <c r="N7" s="22"/>
      <c r="O7" s="22"/>
      <c r="P7" s="22"/>
      <c r="Q7" s="22"/>
      <c r="R7" s="22"/>
      <c r="S7" s="22"/>
      <c r="T7" s="22"/>
      <c r="U7" s="22"/>
      <c r="V7" s="22"/>
      <c r="W7" s="22"/>
      <c r="X7" s="22"/>
      <c r="Y7" s="22"/>
      <c r="Z7" s="22"/>
      <c r="AA7" s="22"/>
    </row>
    <row r="8" spans="1:28" ht="22.5" customHeight="1" x14ac:dyDescent="0.15">
      <c r="A8" s="150"/>
      <c r="B8" s="14" t="str">
        <f t="shared" si="6"/>
        <v/>
      </c>
      <c r="C8" s="12" t="str">
        <f t="shared" si="0"/>
        <v/>
      </c>
      <c r="D8" s="28" t="str">
        <f t="shared" si="1"/>
        <v/>
      </c>
      <c r="E8" s="29" t="str">
        <f t="shared" si="2"/>
        <v/>
      </c>
      <c r="F8" s="11" t="str">
        <f t="shared" si="3"/>
        <v/>
      </c>
      <c r="G8" s="136" t="str">
        <f t="shared" si="4"/>
        <v/>
      </c>
      <c r="H8" s="147" t="str">
        <f>IF(G8="","",IF(G8=F8,"---",IF(G8&gt;=1,INDEX('データ(編集しないでください)'!$F$12:$J$23,MATCH(A8,'データ(編集しないでください)'!$E$12:$E$23,0),MATCH(C8,'データ(編集しないでください)'!$F$11:$J$11,0)))))</f>
        <v/>
      </c>
      <c r="I8" s="147" t="str">
        <f t="shared" si="7"/>
        <v/>
      </c>
      <c r="J8" s="30" t="str">
        <f t="shared" si="5"/>
        <v/>
      </c>
      <c r="K8" s="22"/>
      <c r="L8" s="22"/>
      <c r="M8" s="22"/>
      <c r="N8" s="22"/>
      <c r="O8" s="22"/>
      <c r="P8" s="22"/>
      <c r="Q8" s="22"/>
      <c r="R8" s="22"/>
      <c r="S8" s="22"/>
      <c r="T8" s="22"/>
      <c r="U8" s="22"/>
      <c r="V8" s="22"/>
      <c r="W8" s="22"/>
      <c r="X8" s="22"/>
      <c r="Y8" s="22"/>
      <c r="Z8" s="22"/>
      <c r="AA8" s="22"/>
    </row>
    <row r="9" spans="1:28" ht="22.5" customHeight="1" x14ac:dyDescent="0.15">
      <c r="A9" s="150"/>
      <c r="B9" s="14" t="str">
        <f t="shared" si="6"/>
        <v/>
      </c>
      <c r="C9" s="12" t="str">
        <f t="shared" si="0"/>
        <v/>
      </c>
      <c r="D9" s="28" t="str">
        <f t="shared" si="1"/>
        <v/>
      </c>
      <c r="E9" s="29" t="str">
        <f t="shared" si="2"/>
        <v/>
      </c>
      <c r="F9" s="11" t="str">
        <f t="shared" si="3"/>
        <v/>
      </c>
      <c r="G9" s="136" t="str">
        <f t="shared" si="4"/>
        <v/>
      </c>
      <c r="H9" s="147" t="str">
        <f>IF(G9="","",IF(G9=F9,"---",IF(G9&gt;=1,INDEX('データ(編集しないでください)'!$F$12:$J$23,MATCH(A9,'データ(編集しないでください)'!$E$12:$E$23,0),MATCH(C9,'データ(編集しないでください)'!$F$11:$J$11,0)))))</f>
        <v/>
      </c>
      <c r="I9" s="147" t="str">
        <f t="shared" si="7"/>
        <v/>
      </c>
      <c r="J9" s="30" t="str">
        <f t="shared" si="5"/>
        <v/>
      </c>
      <c r="K9" s="32"/>
      <c r="L9" s="22"/>
      <c r="M9" s="22"/>
      <c r="N9" s="22"/>
      <c r="O9" s="22"/>
      <c r="P9" s="22"/>
      <c r="Q9" s="22"/>
      <c r="R9" s="22"/>
      <c r="S9" s="22"/>
      <c r="T9" s="22"/>
      <c r="U9" s="22"/>
      <c r="V9" s="22"/>
      <c r="W9" s="22"/>
      <c r="X9" s="22"/>
      <c r="Y9" s="22"/>
      <c r="Z9" s="22"/>
      <c r="AA9" s="22"/>
    </row>
    <row r="10" spans="1:28" ht="22.5" customHeight="1" x14ac:dyDescent="0.15">
      <c r="A10" s="150"/>
      <c r="B10" s="14" t="str">
        <f t="shared" si="6"/>
        <v/>
      </c>
      <c r="C10" s="12" t="str">
        <f t="shared" si="0"/>
        <v/>
      </c>
      <c r="D10" s="28" t="str">
        <f t="shared" si="1"/>
        <v/>
      </c>
      <c r="E10" s="29" t="str">
        <f t="shared" si="2"/>
        <v/>
      </c>
      <c r="F10" s="11" t="str">
        <f t="shared" si="3"/>
        <v/>
      </c>
      <c r="G10" s="136" t="str">
        <f t="shared" si="4"/>
        <v/>
      </c>
      <c r="H10" s="147" t="str">
        <f>IF(G10="","",IF(G10=F10,"---",IF(G10&gt;=1,INDEX('データ(編集しないでください)'!$F$12:$J$23,MATCH(A10,'データ(編集しないでください)'!$E$12:$E$23,0),MATCH(C10,'データ(編集しないでください)'!$F$11:$J$11,0)))))</f>
        <v/>
      </c>
      <c r="I10" s="147" t="str">
        <f t="shared" si="7"/>
        <v/>
      </c>
      <c r="J10" s="30" t="str">
        <f t="shared" si="5"/>
        <v/>
      </c>
      <c r="K10" s="32"/>
      <c r="L10" s="22"/>
      <c r="M10" s="22"/>
      <c r="N10" s="22"/>
      <c r="O10" s="22"/>
      <c r="P10" s="22"/>
      <c r="Q10" s="22"/>
      <c r="R10" s="22"/>
      <c r="S10" s="22"/>
      <c r="T10" s="22"/>
      <c r="U10" s="22"/>
      <c r="V10" s="22"/>
      <c r="W10" s="22"/>
      <c r="X10" s="22"/>
      <c r="Y10" s="22"/>
      <c r="Z10" s="22"/>
      <c r="AA10" s="22"/>
    </row>
    <row r="11" spans="1:28" ht="22.5" customHeight="1" x14ac:dyDescent="0.15">
      <c r="A11" s="150"/>
      <c r="B11" s="14" t="str">
        <f t="shared" si="6"/>
        <v/>
      </c>
      <c r="C11" s="12" t="str">
        <f t="shared" si="0"/>
        <v/>
      </c>
      <c r="D11" s="28" t="str">
        <f t="shared" si="1"/>
        <v/>
      </c>
      <c r="E11" s="29" t="str">
        <f t="shared" si="2"/>
        <v/>
      </c>
      <c r="F11" s="11" t="str">
        <f t="shared" si="3"/>
        <v/>
      </c>
      <c r="G11" s="136" t="str">
        <f t="shared" si="4"/>
        <v/>
      </c>
      <c r="H11" s="147" t="str">
        <f>IF(G11="","",IF(G11=F11,"---",IF(G11&gt;=1,INDEX('データ(編集しないでください)'!$F$12:$J$23,MATCH(A11,'データ(編集しないでください)'!$E$12:$E$23,0),MATCH(C11,'データ(編集しないでください)'!$F$11:$J$11,0)))))</f>
        <v/>
      </c>
      <c r="I11" s="147" t="str">
        <f t="shared" si="7"/>
        <v/>
      </c>
      <c r="J11" s="30" t="str">
        <f t="shared" si="5"/>
        <v/>
      </c>
      <c r="K11" s="32"/>
      <c r="L11" s="22"/>
      <c r="M11" s="22"/>
      <c r="N11" s="22"/>
      <c r="O11" s="22"/>
      <c r="P11" s="22"/>
      <c r="Q11" s="22"/>
      <c r="R11" s="22"/>
      <c r="S11" s="22"/>
      <c r="T11" s="22"/>
      <c r="U11" s="22"/>
      <c r="V11" s="22"/>
      <c r="W11" s="22"/>
      <c r="X11" s="22"/>
      <c r="Y11" s="22"/>
      <c r="Z11" s="22"/>
      <c r="AA11" s="22"/>
    </row>
    <row r="12" spans="1:28" ht="22.5" customHeight="1" x14ac:dyDescent="0.15">
      <c r="A12" s="150"/>
      <c r="B12" s="14" t="str">
        <f t="shared" si="6"/>
        <v/>
      </c>
      <c r="C12" s="12" t="str">
        <f t="shared" si="0"/>
        <v/>
      </c>
      <c r="D12" s="28" t="str">
        <f t="shared" si="1"/>
        <v/>
      </c>
      <c r="E12" s="29" t="str">
        <f t="shared" si="2"/>
        <v/>
      </c>
      <c r="F12" s="11" t="str">
        <f t="shared" si="3"/>
        <v/>
      </c>
      <c r="G12" s="136" t="str">
        <f t="shared" si="4"/>
        <v/>
      </c>
      <c r="H12" s="147" t="str">
        <f>IF(G12="","",IF(G12=F12,"---",IF(G12&gt;=1,INDEX('データ(編集しないでください)'!$F$12:$J$23,MATCH(A12,'データ(編集しないでください)'!$E$12:$E$23,0),MATCH(C12,'データ(編集しないでください)'!$F$11:$J$11,0)))))</f>
        <v/>
      </c>
      <c r="I12" s="147" t="str">
        <f t="shared" si="7"/>
        <v/>
      </c>
      <c r="J12" s="30" t="str">
        <f t="shared" si="5"/>
        <v/>
      </c>
      <c r="K12" s="32"/>
      <c r="L12" s="22"/>
      <c r="M12" s="22"/>
      <c r="N12" s="22"/>
      <c r="O12" s="22"/>
      <c r="P12" s="22"/>
      <c r="Q12" s="22"/>
      <c r="R12" s="22"/>
      <c r="S12" s="22"/>
      <c r="T12" s="22"/>
      <c r="U12" s="22"/>
      <c r="V12" s="22"/>
      <c r="W12" s="22"/>
      <c r="X12" s="22"/>
      <c r="Y12" s="22"/>
      <c r="Z12" s="22"/>
      <c r="AA12" s="22"/>
    </row>
    <row r="13" spans="1:28" ht="22.5" customHeight="1" x14ac:dyDescent="0.15">
      <c r="A13" s="150"/>
      <c r="B13" s="14" t="str">
        <f t="shared" si="6"/>
        <v/>
      </c>
      <c r="C13" s="12" t="str">
        <f t="shared" si="0"/>
        <v/>
      </c>
      <c r="D13" s="28" t="str">
        <f t="shared" si="1"/>
        <v/>
      </c>
      <c r="E13" s="29" t="str">
        <f t="shared" si="2"/>
        <v/>
      </c>
      <c r="F13" s="11" t="str">
        <f t="shared" si="3"/>
        <v/>
      </c>
      <c r="G13" s="136" t="str">
        <f t="shared" si="4"/>
        <v/>
      </c>
      <c r="H13" s="147" t="str">
        <f>IF(G13="","",IF(G13=F13,"---",IF(G13&gt;=1,INDEX('データ(編集しないでください)'!$F$12:$J$23,MATCH(A13,'データ(編集しないでください)'!$E$12:$E$23,0),MATCH(C13,'データ(編集しないでください)'!$F$11:$J$11,0)))))</f>
        <v/>
      </c>
      <c r="I13" s="147" t="str">
        <f t="shared" si="7"/>
        <v/>
      </c>
      <c r="J13" s="30" t="str">
        <f t="shared" si="5"/>
        <v/>
      </c>
      <c r="K13" s="32"/>
      <c r="L13" s="22"/>
      <c r="M13" s="22"/>
      <c r="N13" s="22"/>
      <c r="O13" s="22"/>
      <c r="P13" s="22"/>
      <c r="Q13" s="22"/>
      <c r="R13" s="22"/>
      <c r="S13" s="22"/>
      <c r="T13" s="22"/>
      <c r="U13" s="22"/>
      <c r="V13" s="22"/>
      <c r="W13" s="22"/>
      <c r="X13" s="22"/>
      <c r="Y13" s="22"/>
      <c r="Z13" s="22"/>
      <c r="AA13" s="22"/>
    </row>
    <row r="14" spans="1:28" ht="22.5" customHeight="1" x14ac:dyDescent="0.15">
      <c r="A14" s="150"/>
      <c r="B14" s="14" t="str">
        <f t="shared" si="6"/>
        <v/>
      </c>
      <c r="C14" s="12" t="str">
        <f t="shared" si="0"/>
        <v/>
      </c>
      <c r="D14" s="28" t="str">
        <f t="shared" si="1"/>
        <v/>
      </c>
      <c r="E14" s="29" t="str">
        <f t="shared" si="2"/>
        <v/>
      </c>
      <c r="F14" s="11" t="str">
        <f t="shared" si="3"/>
        <v/>
      </c>
      <c r="G14" s="136" t="str">
        <f t="shared" si="4"/>
        <v/>
      </c>
      <c r="H14" s="147" t="str">
        <f>IF(G14="","",IF(G14=F14,"---",IF(G14&gt;=1,INDEX('データ(編集しないでください)'!$F$12:$J$23,MATCH(A14,'データ(編集しないでください)'!$E$12:$E$23,0),MATCH(C14,'データ(編集しないでください)'!$F$11:$J$11,0)))))</f>
        <v/>
      </c>
      <c r="I14" s="147" t="str">
        <f t="shared" si="7"/>
        <v/>
      </c>
      <c r="J14" s="30" t="str">
        <f t="shared" si="5"/>
        <v/>
      </c>
      <c r="K14" s="32"/>
      <c r="L14" s="22"/>
      <c r="M14" s="22"/>
      <c r="N14" s="22"/>
      <c r="O14" s="22"/>
      <c r="P14" s="22"/>
      <c r="Q14" s="22"/>
      <c r="R14" s="22"/>
      <c r="S14" s="22"/>
      <c r="T14" s="22"/>
      <c r="U14" s="22"/>
      <c r="V14" s="22"/>
      <c r="W14" s="22"/>
      <c r="X14" s="22"/>
      <c r="Y14" s="22"/>
      <c r="Z14" s="22"/>
      <c r="AA14" s="22"/>
    </row>
    <row r="15" spans="1:28" ht="22.5" customHeight="1" x14ac:dyDescent="0.15">
      <c r="A15" s="150"/>
      <c r="B15" s="14" t="str">
        <f t="shared" si="6"/>
        <v/>
      </c>
      <c r="C15" s="12" t="str">
        <f t="shared" si="0"/>
        <v/>
      </c>
      <c r="D15" s="28" t="str">
        <f t="shared" si="1"/>
        <v/>
      </c>
      <c r="E15" s="29" t="str">
        <f t="shared" si="2"/>
        <v/>
      </c>
      <c r="F15" s="11" t="str">
        <f t="shared" si="3"/>
        <v/>
      </c>
      <c r="G15" s="136" t="str">
        <f t="shared" si="4"/>
        <v/>
      </c>
      <c r="H15" s="147" t="str">
        <f>IF(G15="","",IF(G15=F15,"---",IF(G15&gt;=1,INDEX('データ(編集しないでください)'!$F$12:$J$23,MATCH(A15,'データ(編集しないでください)'!$E$12:$E$23,0),MATCH(C15,'データ(編集しないでください)'!$F$11:$J$11,0)))))</f>
        <v/>
      </c>
      <c r="I15" s="147" t="str">
        <f t="shared" si="7"/>
        <v/>
      </c>
      <c r="J15" s="30" t="str">
        <f t="shared" si="5"/>
        <v/>
      </c>
      <c r="K15" s="32"/>
      <c r="L15" s="22"/>
      <c r="M15" s="22"/>
      <c r="N15" s="22"/>
      <c r="O15" s="22"/>
      <c r="P15" s="22"/>
      <c r="Q15" s="22"/>
      <c r="R15" s="22"/>
      <c r="S15" s="22"/>
      <c r="T15" s="22"/>
      <c r="U15" s="22"/>
      <c r="V15" s="22"/>
      <c r="W15" s="22"/>
      <c r="X15" s="22"/>
      <c r="Y15" s="22"/>
      <c r="Z15" s="22"/>
      <c r="AA15" s="22"/>
    </row>
    <row r="16" spans="1:28" ht="22.5" customHeight="1" x14ac:dyDescent="0.15">
      <c r="A16" s="150"/>
      <c r="B16" s="14" t="str">
        <f t="shared" si="6"/>
        <v/>
      </c>
      <c r="C16" s="12" t="str">
        <f t="shared" si="0"/>
        <v/>
      </c>
      <c r="D16" s="28" t="str">
        <f t="shared" si="1"/>
        <v/>
      </c>
      <c r="E16" s="29" t="str">
        <f t="shared" si="2"/>
        <v/>
      </c>
      <c r="F16" s="11" t="str">
        <f t="shared" si="3"/>
        <v/>
      </c>
      <c r="G16" s="136" t="str">
        <f t="shared" si="4"/>
        <v/>
      </c>
      <c r="H16" s="147" t="str">
        <f>IF(G16="","",IF(G16=F16,"---",IF(G16&gt;=1,INDEX('データ(編集しないでください)'!$F$12:$J$23,MATCH(A16,'データ(編集しないでください)'!$E$12:$E$23,0),MATCH(C16,'データ(編集しないでください)'!$F$11:$J$11,0)))))</f>
        <v/>
      </c>
      <c r="I16" s="147" t="str">
        <f t="shared" si="7"/>
        <v/>
      </c>
      <c r="J16" s="30" t="str">
        <f t="shared" si="5"/>
        <v/>
      </c>
      <c r="K16" s="22"/>
      <c r="L16" s="22"/>
      <c r="M16" s="22"/>
      <c r="N16" s="22"/>
      <c r="O16" s="22"/>
      <c r="P16" s="22"/>
      <c r="Q16" s="22"/>
      <c r="R16" s="22"/>
      <c r="S16" s="22"/>
      <c r="T16" s="22"/>
      <c r="U16" s="22"/>
      <c r="V16" s="22"/>
      <c r="W16" s="22"/>
      <c r="X16" s="22"/>
      <c r="Y16" s="22"/>
      <c r="Z16" s="22"/>
      <c r="AA16" s="22"/>
    </row>
    <row r="17" spans="1:27" ht="22.5" customHeight="1" x14ac:dyDescent="0.15">
      <c r="A17" s="150"/>
      <c r="B17" s="14" t="str">
        <f t="shared" si="6"/>
        <v/>
      </c>
      <c r="C17" s="12" t="str">
        <f t="shared" si="0"/>
        <v/>
      </c>
      <c r="D17" s="28" t="str">
        <f t="shared" si="1"/>
        <v/>
      </c>
      <c r="E17" s="29" t="str">
        <f t="shared" si="2"/>
        <v/>
      </c>
      <c r="F17" s="11" t="str">
        <f t="shared" si="3"/>
        <v/>
      </c>
      <c r="G17" s="136" t="str">
        <f t="shared" si="4"/>
        <v/>
      </c>
      <c r="H17" s="147" t="str">
        <f>IF(G17="","",IF(G17=F17,"---",IF(G17&gt;=1,INDEX('データ(編集しないでください)'!$F$12:$J$23,MATCH(A17,'データ(編集しないでください)'!$E$12:$E$23,0),MATCH(C17,'データ(編集しないでください)'!$F$11:$J$11,0)))))</f>
        <v/>
      </c>
      <c r="I17" s="147" t="str">
        <f t="shared" si="7"/>
        <v/>
      </c>
      <c r="J17" s="30" t="str">
        <f t="shared" si="5"/>
        <v/>
      </c>
      <c r="K17" s="22"/>
      <c r="L17" s="22"/>
      <c r="M17" s="22"/>
      <c r="N17" s="22"/>
      <c r="O17" s="22"/>
      <c r="P17" s="22"/>
      <c r="Q17" s="22"/>
      <c r="R17" s="22"/>
      <c r="S17" s="22"/>
      <c r="T17" s="22"/>
      <c r="U17" s="22"/>
      <c r="V17" s="22"/>
      <c r="W17" s="22"/>
      <c r="X17" s="22"/>
      <c r="Y17" s="22"/>
      <c r="Z17" s="22"/>
      <c r="AA17" s="22"/>
    </row>
    <row r="18" spans="1:27" ht="22.5" customHeight="1" x14ac:dyDescent="0.15">
      <c r="A18" s="150"/>
      <c r="B18" s="14" t="str">
        <f t="shared" si="6"/>
        <v/>
      </c>
      <c r="C18" s="12" t="str">
        <f t="shared" si="0"/>
        <v/>
      </c>
      <c r="D18" s="28" t="str">
        <f t="shared" si="1"/>
        <v/>
      </c>
      <c r="E18" s="29" t="str">
        <f t="shared" si="2"/>
        <v/>
      </c>
      <c r="F18" s="11" t="str">
        <f t="shared" si="3"/>
        <v/>
      </c>
      <c r="G18" s="136" t="str">
        <f t="shared" si="4"/>
        <v/>
      </c>
      <c r="H18" s="147" t="str">
        <f>IF(G18="","",IF(G18=F18,"---",IF(G18&gt;=1,INDEX('データ(編集しないでください)'!$F$12:$J$23,MATCH(A18,'データ(編集しないでください)'!$E$12:$E$23,0),MATCH(C18,'データ(編集しないでください)'!$F$11:$J$11,0)))))</f>
        <v/>
      </c>
      <c r="I18" s="147" t="str">
        <f t="shared" si="7"/>
        <v/>
      </c>
      <c r="J18" s="30" t="str">
        <f t="shared" si="5"/>
        <v/>
      </c>
      <c r="K18" s="22"/>
      <c r="L18" s="22"/>
      <c r="M18" s="22"/>
      <c r="N18" s="22"/>
      <c r="O18" s="22"/>
      <c r="P18" s="22"/>
      <c r="Q18" s="22"/>
      <c r="R18" s="22"/>
      <c r="S18" s="22"/>
      <c r="T18" s="22"/>
      <c r="U18" s="22"/>
      <c r="V18" s="22"/>
      <c r="W18" s="22"/>
      <c r="X18" s="22"/>
      <c r="Y18" s="22"/>
      <c r="Z18" s="22"/>
      <c r="AA18" s="22"/>
    </row>
    <row r="19" spans="1:27" ht="22.5" customHeight="1" x14ac:dyDescent="0.15">
      <c r="A19" s="150"/>
      <c r="B19" s="14" t="str">
        <f t="shared" si="6"/>
        <v/>
      </c>
      <c r="C19" s="12" t="str">
        <f t="shared" si="0"/>
        <v/>
      </c>
      <c r="D19" s="28" t="str">
        <f t="shared" si="1"/>
        <v/>
      </c>
      <c r="E19" s="29" t="str">
        <f t="shared" si="2"/>
        <v/>
      </c>
      <c r="F19" s="11" t="str">
        <f t="shared" si="3"/>
        <v/>
      </c>
      <c r="G19" s="136" t="str">
        <f t="shared" si="4"/>
        <v/>
      </c>
      <c r="H19" s="147" t="str">
        <f>IF(G19="","",IF(G19=F19,"---",IF(G19&gt;=1,INDEX('データ(編集しないでください)'!$F$12:$J$23,MATCH(A19,'データ(編集しないでください)'!$E$12:$E$23,0),MATCH(C19,'データ(編集しないでください)'!$F$11:$J$11,0)))))</f>
        <v/>
      </c>
      <c r="I19" s="147" t="str">
        <f t="shared" si="7"/>
        <v/>
      </c>
      <c r="J19" s="30" t="str">
        <f t="shared" si="5"/>
        <v/>
      </c>
      <c r="K19" s="22"/>
      <c r="L19" s="22"/>
      <c r="M19" s="22"/>
      <c r="N19" s="22"/>
      <c r="O19" s="22"/>
      <c r="P19" s="22"/>
      <c r="Q19" s="22"/>
      <c r="R19" s="22"/>
      <c r="S19" s="22"/>
      <c r="T19" s="22"/>
      <c r="U19" s="22"/>
      <c r="V19" s="22"/>
      <c r="W19" s="22"/>
      <c r="X19" s="22"/>
      <c r="Y19" s="22"/>
      <c r="Z19" s="22"/>
      <c r="AA19" s="22"/>
    </row>
    <row r="20" spans="1:27" ht="22.5" customHeight="1" x14ac:dyDescent="0.15">
      <c r="A20" s="150"/>
      <c r="B20" s="14" t="str">
        <f t="shared" si="6"/>
        <v/>
      </c>
      <c r="C20" s="12" t="str">
        <f t="shared" si="0"/>
        <v/>
      </c>
      <c r="D20" s="28" t="str">
        <f t="shared" si="1"/>
        <v/>
      </c>
      <c r="E20" s="29" t="str">
        <f t="shared" si="2"/>
        <v/>
      </c>
      <c r="F20" s="11" t="str">
        <f t="shared" si="3"/>
        <v/>
      </c>
      <c r="G20" s="136" t="str">
        <f t="shared" si="4"/>
        <v/>
      </c>
      <c r="H20" s="147" t="str">
        <f>IF(G20="","",IF(G20=F20,"---",IF(G20&gt;=1,INDEX('データ(編集しないでください)'!$F$12:$J$23,MATCH(A20,'データ(編集しないでください)'!$E$12:$E$23,0),MATCH(C20,'データ(編集しないでください)'!$F$11:$J$11,0)))))</f>
        <v/>
      </c>
      <c r="I20" s="147" t="str">
        <f t="shared" si="7"/>
        <v/>
      </c>
      <c r="J20" s="30" t="str">
        <f t="shared" si="5"/>
        <v/>
      </c>
      <c r="K20" s="22"/>
      <c r="L20" s="22"/>
      <c r="M20" s="22"/>
      <c r="N20" s="22"/>
      <c r="O20" s="22"/>
      <c r="P20" s="22"/>
      <c r="Q20" s="22"/>
      <c r="R20" s="22"/>
      <c r="S20" s="22"/>
      <c r="T20" s="22"/>
      <c r="U20" s="22"/>
      <c r="V20" s="22"/>
      <c r="W20" s="22"/>
      <c r="X20" s="22"/>
      <c r="Y20" s="22"/>
      <c r="Z20" s="22"/>
      <c r="AA20" s="22"/>
    </row>
    <row r="21" spans="1:27" ht="22.5" customHeight="1" x14ac:dyDescent="0.15">
      <c r="A21" s="150"/>
      <c r="B21" s="14" t="str">
        <f t="shared" si="6"/>
        <v/>
      </c>
      <c r="C21" s="12" t="str">
        <f t="shared" si="0"/>
        <v/>
      </c>
      <c r="D21" s="28" t="str">
        <f t="shared" si="1"/>
        <v/>
      </c>
      <c r="E21" s="29" t="str">
        <f t="shared" si="2"/>
        <v/>
      </c>
      <c r="F21" s="11" t="str">
        <f t="shared" si="3"/>
        <v/>
      </c>
      <c r="G21" s="136" t="str">
        <f t="shared" si="4"/>
        <v/>
      </c>
      <c r="H21" s="147" t="str">
        <f>IF(G21="","",IF(G21=F21,"---",IF(G21&gt;=1,INDEX('データ(編集しないでください)'!$F$12:$J$23,MATCH(A21,'データ(編集しないでください)'!$E$12:$E$23,0),MATCH(C21,'データ(編集しないでください)'!$F$11:$J$11,0)))))</f>
        <v/>
      </c>
      <c r="I21" s="147" t="str">
        <f t="shared" si="7"/>
        <v/>
      </c>
      <c r="J21" s="30" t="str">
        <f t="shared" si="5"/>
        <v/>
      </c>
      <c r="K21" s="22"/>
      <c r="L21" s="22"/>
      <c r="M21" s="22"/>
      <c r="N21" s="22"/>
      <c r="O21" s="22"/>
      <c r="P21" s="22"/>
      <c r="Q21" s="22"/>
      <c r="R21" s="22"/>
      <c r="S21" s="22"/>
      <c r="T21" s="22"/>
      <c r="U21" s="22"/>
      <c r="V21" s="22"/>
      <c r="W21" s="22"/>
      <c r="X21" s="22"/>
      <c r="Y21" s="22"/>
      <c r="Z21" s="22"/>
      <c r="AA21" s="22"/>
    </row>
    <row r="22" spans="1:27" ht="22.5" customHeight="1" x14ac:dyDescent="0.15">
      <c r="A22" s="150"/>
      <c r="B22" s="14" t="str">
        <f t="shared" si="6"/>
        <v/>
      </c>
      <c r="C22" s="12" t="str">
        <f t="shared" si="0"/>
        <v/>
      </c>
      <c r="D22" s="28" t="str">
        <f t="shared" si="1"/>
        <v/>
      </c>
      <c r="E22" s="29" t="str">
        <f t="shared" si="2"/>
        <v/>
      </c>
      <c r="F22" s="11" t="str">
        <f t="shared" si="3"/>
        <v/>
      </c>
      <c r="G22" s="136" t="str">
        <f t="shared" si="4"/>
        <v/>
      </c>
      <c r="H22" s="147" t="str">
        <f>IF(G22="","",IF(G22=F22,"---",IF(G22&gt;=1,INDEX('データ(編集しないでください)'!$F$12:$J$23,MATCH(A22,'データ(編集しないでください)'!$E$12:$E$23,0),MATCH(C22,'データ(編集しないでください)'!$F$11:$J$11,0)))))</f>
        <v/>
      </c>
      <c r="I22" s="147" t="str">
        <f t="shared" si="7"/>
        <v/>
      </c>
      <c r="J22" s="30" t="str">
        <f t="shared" si="5"/>
        <v/>
      </c>
      <c r="K22" s="22"/>
      <c r="L22" s="22"/>
      <c r="M22" s="22"/>
      <c r="N22" s="22"/>
      <c r="O22" s="22"/>
      <c r="P22" s="22"/>
      <c r="Q22" s="22"/>
      <c r="R22" s="22"/>
      <c r="S22" s="22"/>
      <c r="T22" s="22"/>
      <c r="U22" s="22"/>
      <c r="V22" s="22"/>
      <c r="W22" s="22"/>
      <c r="X22" s="22"/>
      <c r="Y22" s="22"/>
      <c r="Z22" s="22"/>
      <c r="AA22" s="22"/>
    </row>
    <row r="23" spans="1:27" ht="22.5" customHeight="1" x14ac:dyDescent="0.15">
      <c r="A23" s="150"/>
      <c r="B23" s="14" t="str">
        <f t="shared" si="6"/>
        <v/>
      </c>
      <c r="C23" s="12" t="str">
        <f t="shared" si="0"/>
        <v/>
      </c>
      <c r="D23" s="28" t="str">
        <f t="shared" si="1"/>
        <v/>
      </c>
      <c r="E23" s="29" t="str">
        <f t="shared" si="2"/>
        <v/>
      </c>
      <c r="F23" s="11" t="str">
        <f t="shared" si="3"/>
        <v/>
      </c>
      <c r="G23" s="136" t="str">
        <f t="shared" si="4"/>
        <v/>
      </c>
      <c r="H23" s="147" t="str">
        <f>IF(G23="","",IF(G23=F23,"---",IF(G23&gt;=1,INDEX('データ(編集しないでください)'!$F$12:$J$23,MATCH(A23,'データ(編集しないでください)'!$E$12:$E$23,0),MATCH(C23,'データ(編集しないでください)'!$F$11:$J$11,0)))))</f>
        <v/>
      </c>
      <c r="I23" s="147" t="str">
        <f t="shared" si="7"/>
        <v/>
      </c>
      <c r="J23" s="30" t="str">
        <f t="shared" si="5"/>
        <v/>
      </c>
      <c r="K23" s="22"/>
      <c r="L23" s="22"/>
      <c r="M23" s="22"/>
      <c r="N23" s="22"/>
      <c r="O23" s="22"/>
      <c r="P23" s="22"/>
      <c r="Q23" s="22"/>
      <c r="R23" s="22"/>
      <c r="S23" s="22"/>
      <c r="T23" s="22"/>
      <c r="U23" s="22"/>
      <c r="V23" s="22"/>
      <c r="W23" s="22"/>
      <c r="X23" s="22"/>
      <c r="Y23" s="22"/>
      <c r="Z23" s="22"/>
      <c r="AA23" s="22"/>
    </row>
    <row r="24" spans="1:27" ht="22.5" customHeight="1" x14ac:dyDescent="0.15">
      <c r="A24" s="150"/>
      <c r="B24" s="14" t="str">
        <f t="shared" si="6"/>
        <v/>
      </c>
      <c r="C24" s="12" t="str">
        <f t="shared" si="0"/>
        <v/>
      </c>
      <c r="D24" s="28" t="str">
        <f t="shared" si="1"/>
        <v/>
      </c>
      <c r="E24" s="29" t="str">
        <f t="shared" si="2"/>
        <v/>
      </c>
      <c r="F24" s="11" t="str">
        <f t="shared" si="3"/>
        <v/>
      </c>
      <c r="G24" s="136" t="str">
        <f t="shared" si="4"/>
        <v/>
      </c>
      <c r="H24" s="147" t="str">
        <f>IF(G24="","",IF(G24=F24,"---",IF(G24&gt;=1,INDEX('データ(編集しないでください)'!$F$12:$J$23,MATCH(A24,'データ(編集しないでください)'!$E$12:$E$23,0),MATCH(C24,'データ(編集しないでください)'!$F$11:$J$11,0)))))</f>
        <v/>
      </c>
      <c r="I24" s="147" t="str">
        <f t="shared" si="7"/>
        <v/>
      </c>
      <c r="J24" s="30" t="str">
        <f t="shared" si="5"/>
        <v/>
      </c>
      <c r="K24" s="22"/>
      <c r="L24" s="22"/>
      <c r="M24" s="22"/>
      <c r="N24" s="22"/>
      <c r="O24" s="22"/>
      <c r="P24" s="22"/>
      <c r="Q24" s="22"/>
      <c r="R24" s="22"/>
      <c r="S24" s="22"/>
      <c r="T24" s="22"/>
      <c r="U24" s="22"/>
      <c r="V24" s="22"/>
      <c r="W24" s="22"/>
      <c r="X24" s="22"/>
      <c r="Y24" s="22"/>
      <c r="Z24" s="22"/>
      <c r="AA24" s="22"/>
    </row>
    <row r="25" spans="1:27" ht="24.75" customHeight="1" x14ac:dyDescent="0.15">
      <c r="A25" s="194" t="s">
        <v>75</v>
      </c>
      <c r="B25" s="195"/>
      <c r="C25" s="195"/>
      <c r="D25" s="195"/>
      <c r="E25" s="195"/>
      <c r="F25" s="195"/>
      <c r="G25" s="195"/>
      <c r="H25" s="195"/>
      <c r="I25" s="196"/>
      <c r="J25" s="20"/>
      <c r="K25" s="22"/>
      <c r="L25" s="22"/>
      <c r="M25" s="22"/>
      <c r="N25" s="22"/>
      <c r="O25" s="22"/>
      <c r="P25" s="22"/>
      <c r="Q25" s="22"/>
      <c r="R25" s="22"/>
      <c r="S25" s="22"/>
      <c r="T25" s="22"/>
      <c r="U25" s="22"/>
      <c r="V25" s="22"/>
      <c r="W25" s="22"/>
      <c r="X25" s="22"/>
      <c r="Y25" s="22"/>
      <c r="Z25" s="22"/>
      <c r="AA25" s="22"/>
    </row>
    <row r="26" spans="1:27" ht="19.899999999999999" customHeight="1" x14ac:dyDescent="0.15">
      <c r="A26" s="190" t="s">
        <v>0</v>
      </c>
      <c r="B26" s="191"/>
      <c r="C26" s="191"/>
      <c r="D26" s="191"/>
      <c r="E26" s="191"/>
      <c r="F26" s="191"/>
      <c r="G26" s="191"/>
      <c r="H26" s="191"/>
      <c r="I26" s="192"/>
      <c r="J26" s="162">
        <f>SUM(J4:J25)</f>
        <v>0</v>
      </c>
      <c r="K26" s="22"/>
      <c r="L26" s="22"/>
      <c r="M26" s="22"/>
      <c r="N26" s="22"/>
      <c r="O26" s="22"/>
      <c r="P26" s="22"/>
      <c r="Q26" s="22"/>
    </row>
    <row r="27" spans="1:27" ht="28.5" customHeight="1" x14ac:dyDescent="0.15">
      <c r="F27" s="37"/>
      <c r="G27" s="38"/>
      <c r="H27" s="37"/>
      <c r="I27" s="38"/>
      <c r="J27" s="37"/>
      <c r="K27" s="38"/>
      <c r="L27" s="37"/>
      <c r="M27" s="38"/>
      <c r="N27" s="37"/>
      <c r="O27" s="38"/>
      <c r="P27" s="37"/>
      <c r="Q27" s="38"/>
    </row>
    <row r="28" spans="1:27" s="39" customFormat="1" ht="23.25" customHeight="1" x14ac:dyDescent="0.15">
      <c r="C28" s="207" t="s">
        <v>42</v>
      </c>
      <c r="D28" s="207"/>
      <c r="E28" s="207"/>
      <c r="F28" s="207"/>
      <c r="G28" s="19">
        <v>0.33</v>
      </c>
      <c r="H28" s="207" t="s">
        <v>88</v>
      </c>
      <c r="I28" s="207"/>
      <c r="J28" s="40"/>
      <c r="K28" s="205"/>
      <c r="L28" s="205"/>
      <c r="M28" s="205"/>
      <c r="N28" s="205"/>
      <c r="O28" s="41"/>
      <c r="P28" s="42"/>
      <c r="Q28" s="204"/>
      <c r="R28" s="204"/>
      <c r="S28" s="204"/>
      <c r="Z28" s="34"/>
    </row>
    <row r="29" spans="1:27" s="39" customFormat="1" ht="23.25" customHeight="1" x14ac:dyDescent="0.15">
      <c r="C29" s="43"/>
      <c r="D29" s="40"/>
      <c r="E29" s="44"/>
      <c r="F29" s="40"/>
      <c r="G29" s="45"/>
      <c r="H29" s="40"/>
      <c r="I29" s="45"/>
      <c r="J29" s="40"/>
      <c r="K29" s="41"/>
      <c r="L29" s="42"/>
      <c r="M29" s="41"/>
      <c r="N29" s="41"/>
      <c r="O29" s="41"/>
      <c r="P29" s="42"/>
      <c r="Q29" s="41"/>
      <c r="R29" s="41"/>
      <c r="S29" s="205"/>
      <c r="T29" s="205"/>
      <c r="U29" s="204"/>
      <c r="V29" s="204"/>
      <c r="W29" s="204"/>
      <c r="X29" s="204"/>
      <c r="Y29" s="204"/>
      <c r="Z29" s="22"/>
    </row>
    <row r="30" spans="1:27" s="39" customFormat="1" ht="23.25" customHeight="1" x14ac:dyDescent="0.2">
      <c r="A30" s="173" t="s">
        <v>6</v>
      </c>
      <c r="B30" s="173"/>
      <c r="C30" s="173"/>
      <c r="D30" s="173"/>
      <c r="E30" s="46" t="s">
        <v>9</v>
      </c>
      <c r="F30" s="47">
        <f>J26</f>
        <v>0</v>
      </c>
      <c r="G30" s="48" t="s">
        <v>11</v>
      </c>
      <c r="H30" s="46"/>
      <c r="I30" s="48"/>
      <c r="J30" s="48"/>
      <c r="K30" s="49"/>
      <c r="L30" s="49"/>
      <c r="S30" s="50"/>
      <c r="T30" s="50"/>
      <c r="U30" s="50"/>
      <c r="V30" s="50"/>
    </row>
    <row r="31" spans="1:27" s="39" customFormat="1" ht="23.25" customHeight="1" x14ac:dyDescent="0.2">
      <c r="A31" s="51" t="s">
        <v>81</v>
      </c>
      <c r="B31" s="48">
        <f>F30</f>
        <v>0</v>
      </c>
      <c r="C31" s="46" t="s">
        <v>90</v>
      </c>
      <c r="D31" s="174">
        <v>9.7999999999999997E-3</v>
      </c>
      <c r="E31" s="174"/>
      <c r="F31" s="52" t="s">
        <v>9</v>
      </c>
      <c r="G31" s="48">
        <f>ROUNDUP(B31*D31,2)</f>
        <v>0</v>
      </c>
      <c r="H31" s="48" t="str">
        <f>IF(G31&lt;G28,"MPa &lt;",IF(G31=G28,"MPa ≦","MPa &gt;"))</f>
        <v>MPa &lt;</v>
      </c>
      <c r="I31" s="48">
        <f>G28</f>
        <v>0.33</v>
      </c>
      <c r="J31" s="48" t="s">
        <v>110</v>
      </c>
      <c r="K31" s="49"/>
      <c r="L31" s="49"/>
      <c r="S31" s="49"/>
      <c r="T31" s="49"/>
      <c r="U31" s="49"/>
      <c r="V31" s="49"/>
    </row>
    <row r="32" spans="1:27" s="39" customFormat="1" ht="23.25" customHeight="1" x14ac:dyDescent="0.15">
      <c r="B32" s="53"/>
      <c r="C32" s="53"/>
      <c r="D32" s="206" t="s">
        <v>111</v>
      </c>
      <c r="E32" s="206"/>
      <c r="F32" s="54" t="str">
        <f>IF(G31&lt;=I31,"仮定どおりの口径で適当である。",IF(G31&gt;I31,"仮定どおりの口径では不適当である。"))</f>
        <v>仮定どおりの口径で適当である。</v>
      </c>
      <c r="G32" s="55"/>
      <c r="H32" s="48"/>
      <c r="I32" s="48"/>
      <c r="J32" s="53"/>
      <c r="K32" s="45"/>
      <c r="L32" s="49"/>
    </row>
    <row r="35" spans="6:27" ht="19.899999999999999" customHeight="1" x14ac:dyDescent="0.15">
      <c r="W35" s="34"/>
      <c r="X35" s="22"/>
      <c r="Y35" s="34"/>
      <c r="Z35" s="22"/>
      <c r="AA35" s="22"/>
    </row>
    <row r="36" spans="6:27" ht="19.899999999999999" customHeight="1" x14ac:dyDescent="0.15">
      <c r="W36" s="34"/>
      <c r="X36" s="22"/>
      <c r="Y36" s="34"/>
      <c r="Z36" s="22"/>
      <c r="AA36" s="22"/>
    </row>
    <row r="37" spans="6:27" ht="19.899999999999999" customHeight="1" x14ac:dyDescent="0.15">
      <c r="W37" s="34"/>
      <c r="X37" s="22"/>
      <c r="Y37" s="34"/>
      <c r="Z37" s="22"/>
      <c r="AA37" s="22"/>
    </row>
    <row r="45" spans="6:27" ht="19.899999999999999" customHeight="1" x14ac:dyDescent="0.15">
      <c r="F45" s="22"/>
      <c r="G45" s="56"/>
      <c r="H45" s="22"/>
      <c r="I45" s="56"/>
      <c r="J45" s="22"/>
      <c r="K45" s="56"/>
      <c r="L45" s="22"/>
      <c r="M45" s="56"/>
      <c r="N45" s="22"/>
      <c r="O45" s="56"/>
      <c r="P45" s="22"/>
      <c r="Q45" s="56"/>
      <c r="R45" s="22"/>
      <c r="S45" s="56"/>
      <c r="T45" s="22"/>
      <c r="U45" s="56"/>
      <c r="V45" s="22"/>
      <c r="W45" s="56"/>
      <c r="X45" s="22"/>
      <c r="Y45" s="56"/>
      <c r="Z45" s="22"/>
      <c r="AA45" s="22"/>
    </row>
    <row r="46" spans="6:27" ht="19.899999999999999" customHeight="1" x14ac:dyDescent="0.15">
      <c r="F46" s="22"/>
      <c r="G46" s="56"/>
      <c r="H46" s="22"/>
      <c r="I46" s="56"/>
      <c r="J46" s="22"/>
      <c r="K46" s="56"/>
      <c r="L46" s="22"/>
      <c r="M46" s="56"/>
      <c r="N46" s="22"/>
      <c r="O46" s="56"/>
      <c r="P46" s="22"/>
      <c r="Q46" s="56"/>
      <c r="R46" s="22"/>
      <c r="S46" s="56"/>
      <c r="T46" s="22"/>
      <c r="U46" s="56"/>
      <c r="V46" s="22"/>
      <c r="W46" s="56"/>
      <c r="X46" s="22"/>
      <c r="Y46" s="56"/>
      <c r="Z46" s="22"/>
      <c r="AA46" s="22"/>
    </row>
    <row r="47" spans="6:27" ht="19.899999999999999" customHeight="1" x14ac:dyDescent="0.15">
      <c r="F47" s="22"/>
      <c r="G47" s="56"/>
      <c r="H47" s="22"/>
      <c r="I47" s="56"/>
      <c r="J47" s="22"/>
      <c r="K47" s="56"/>
      <c r="L47" s="22"/>
      <c r="M47" s="56"/>
      <c r="N47" s="22"/>
      <c r="O47" s="56"/>
      <c r="P47" s="22"/>
      <c r="Q47" s="56"/>
      <c r="R47" s="22"/>
      <c r="S47" s="56"/>
      <c r="T47" s="22"/>
      <c r="U47" s="56"/>
      <c r="V47" s="22"/>
      <c r="W47" s="56"/>
      <c r="X47" s="22"/>
      <c r="Y47" s="56"/>
      <c r="Z47" s="22"/>
      <c r="AA47" s="22"/>
    </row>
    <row r="48" spans="6:27" ht="19.899999999999999" customHeight="1" x14ac:dyDescent="0.15">
      <c r="F48" s="22"/>
      <c r="G48" s="56"/>
      <c r="H48" s="22"/>
      <c r="I48" s="56"/>
      <c r="J48" s="22"/>
      <c r="K48" s="56"/>
      <c r="L48" s="22"/>
      <c r="M48" s="56"/>
      <c r="N48" s="22"/>
      <c r="O48" s="56"/>
      <c r="P48" s="22"/>
      <c r="Q48" s="56"/>
      <c r="R48" s="22"/>
      <c r="S48" s="56"/>
      <c r="T48" s="22"/>
      <c r="U48" s="56"/>
      <c r="V48" s="22"/>
      <c r="W48" s="56"/>
      <c r="X48" s="22"/>
      <c r="Y48" s="56"/>
      <c r="Z48" s="22"/>
      <c r="AA48" s="22"/>
    </row>
    <row r="49" spans="6:27" ht="19.899999999999999" customHeight="1" x14ac:dyDescent="0.15">
      <c r="F49" s="22"/>
      <c r="G49" s="56"/>
      <c r="H49" s="22"/>
      <c r="I49" s="56"/>
      <c r="J49" s="22"/>
      <c r="K49" s="56"/>
      <c r="L49" s="22"/>
      <c r="M49" s="56"/>
      <c r="N49" s="22"/>
      <c r="O49" s="56"/>
      <c r="P49" s="22"/>
      <c r="Q49" s="56"/>
      <c r="R49" s="22"/>
      <c r="S49" s="56"/>
      <c r="T49" s="22"/>
      <c r="U49" s="56"/>
      <c r="V49" s="22"/>
      <c r="W49" s="56"/>
      <c r="X49" s="22"/>
      <c r="Y49" s="56"/>
      <c r="Z49" s="22"/>
      <c r="AA49" s="22"/>
    </row>
    <row r="50" spans="6:27" ht="19.899999999999999" customHeight="1" x14ac:dyDescent="0.15">
      <c r="F50" s="22"/>
      <c r="G50" s="56"/>
      <c r="H50" s="22"/>
      <c r="I50" s="56"/>
      <c r="J50" s="22"/>
      <c r="K50" s="56"/>
      <c r="L50" s="22"/>
      <c r="M50" s="56"/>
      <c r="N50" s="22"/>
      <c r="O50" s="56"/>
      <c r="P50" s="22"/>
      <c r="Q50" s="56"/>
      <c r="R50" s="22"/>
      <c r="S50" s="56"/>
      <c r="T50" s="22"/>
      <c r="U50" s="56"/>
      <c r="V50" s="22"/>
      <c r="W50" s="56"/>
      <c r="X50" s="22"/>
      <c r="Y50" s="56"/>
      <c r="Z50" s="22"/>
      <c r="AA50" s="22"/>
    </row>
    <row r="51" spans="6:27" ht="19.899999999999999" customHeight="1" x14ac:dyDescent="0.15">
      <c r="F51" s="22"/>
      <c r="G51" s="56"/>
      <c r="H51" s="22"/>
      <c r="I51" s="56"/>
      <c r="J51" s="22"/>
      <c r="K51" s="56"/>
      <c r="L51" s="22"/>
      <c r="M51" s="56"/>
      <c r="N51" s="22"/>
      <c r="O51" s="56"/>
      <c r="P51" s="22"/>
      <c r="Q51" s="56"/>
      <c r="R51" s="22"/>
      <c r="S51" s="56"/>
      <c r="T51" s="22"/>
      <c r="U51" s="56"/>
      <c r="V51" s="22"/>
      <c r="W51" s="56"/>
      <c r="X51" s="22" t="str">
        <f>'データ(編集しないでください)'!A1</f>
        <v>プルダウンリスト</v>
      </c>
      <c r="Y51" s="22"/>
      <c r="Z51" s="22"/>
      <c r="AA51" s="22"/>
    </row>
    <row r="52" spans="6:27" ht="19.899999999999999" customHeight="1" x14ac:dyDescent="0.15">
      <c r="F52" s="22"/>
      <c r="G52" s="56"/>
      <c r="H52" s="22"/>
      <c r="I52" s="56"/>
      <c r="J52" s="22"/>
      <c r="K52" s="56"/>
      <c r="L52" s="22"/>
      <c r="M52" s="56"/>
      <c r="N52" s="22"/>
      <c r="O52" s="56"/>
      <c r="P52" s="22"/>
      <c r="Q52" s="56"/>
      <c r="R52" s="22"/>
      <c r="S52" s="56"/>
      <c r="T52" s="22"/>
      <c r="U52" s="56"/>
      <c r="V52" s="22"/>
      <c r="W52" s="56"/>
      <c r="X52" s="22">
        <f>'データ(編集しないでください)'!A2</f>
        <v>0</v>
      </c>
      <c r="Y52" s="22" t="str">
        <f>'データ(編集しないでください)'!B2</f>
        <v>末端水栓のみ</v>
      </c>
      <c r="Z52" s="22"/>
      <c r="AA52" s="22"/>
    </row>
    <row r="53" spans="6:27" ht="19.899999999999999" customHeight="1" x14ac:dyDescent="0.15">
      <c r="F53" s="22"/>
      <c r="G53" s="56"/>
      <c r="H53" s="22"/>
      <c r="I53" s="56"/>
      <c r="J53" s="22"/>
      <c r="K53" s="56"/>
      <c r="L53" s="22"/>
      <c r="M53" s="56"/>
      <c r="N53" s="22"/>
      <c r="O53" s="56"/>
      <c r="P53" s="22"/>
      <c r="Q53" s="56"/>
      <c r="R53" s="22"/>
      <c r="S53" s="56"/>
      <c r="T53" s="22"/>
      <c r="U53" s="56"/>
      <c r="V53" s="22"/>
      <c r="W53" s="56"/>
      <c r="X53" s="22" t="str">
        <f>'データ(編集しないでください)'!A3</f>
        <v>A ～ B</v>
      </c>
      <c r="Y53" s="22"/>
      <c r="Z53" s="22"/>
      <c r="AA53" s="22"/>
    </row>
    <row r="54" spans="6:27" ht="19.899999999999999" customHeight="1" x14ac:dyDescent="0.15">
      <c r="F54" s="22"/>
      <c r="G54" s="56"/>
      <c r="H54" s="22"/>
      <c r="I54" s="56"/>
      <c r="J54" s="22"/>
      <c r="K54" s="56"/>
      <c r="L54" s="22"/>
      <c r="M54" s="56"/>
      <c r="N54" s="22"/>
      <c r="O54" s="56"/>
      <c r="P54" s="22"/>
      <c r="Q54" s="56"/>
      <c r="R54" s="22"/>
      <c r="S54" s="56"/>
      <c r="T54" s="22"/>
      <c r="U54" s="56"/>
      <c r="V54" s="22"/>
      <c r="W54" s="56"/>
      <c r="X54" s="22" t="str">
        <f>'データ(編集しないでください)'!A4</f>
        <v>B ～ C</v>
      </c>
      <c r="Y54" s="22"/>
      <c r="Z54" s="22"/>
      <c r="AA54" s="22"/>
    </row>
    <row r="55" spans="6:27" ht="19.899999999999999" customHeight="1" x14ac:dyDescent="0.15">
      <c r="F55" s="22"/>
      <c r="G55" s="56"/>
      <c r="H55" s="22"/>
      <c r="I55" s="56"/>
      <c r="J55" s="22"/>
      <c r="K55" s="56"/>
      <c r="L55" s="22"/>
      <c r="M55" s="56"/>
      <c r="N55" s="22"/>
      <c r="O55" s="56"/>
      <c r="P55" s="22"/>
      <c r="Q55" s="56"/>
      <c r="R55" s="22"/>
      <c r="S55" s="56"/>
      <c r="T55" s="22"/>
      <c r="U55" s="56"/>
      <c r="V55" s="22"/>
      <c r="W55" s="56"/>
      <c r="X55" s="22" t="str">
        <f>'データ(編集しないでください)'!A5</f>
        <v>C ～ D</v>
      </c>
      <c r="Y55" s="22" t="str">
        <f>'データ(編集しないでください)'!B9</f>
        <v>ＦＴが多い場合</v>
      </c>
      <c r="Z55" s="22"/>
      <c r="AA55" s="22"/>
    </row>
    <row r="56" spans="6:27" ht="19.899999999999999" customHeight="1" x14ac:dyDescent="0.15">
      <c r="F56" s="22"/>
      <c r="G56" s="56"/>
      <c r="H56" s="22"/>
      <c r="I56" s="56"/>
      <c r="J56" s="22"/>
      <c r="K56" s="56"/>
      <c r="L56" s="22"/>
      <c r="M56" s="56"/>
      <c r="N56" s="22"/>
      <c r="O56" s="56"/>
      <c r="P56" s="22"/>
      <c r="Q56" s="56"/>
      <c r="R56" s="22"/>
      <c r="S56" s="56"/>
      <c r="T56" s="22"/>
      <c r="U56" s="56"/>
      <c r="V56" s="22"/>
      <c r="W56" s="56"/>
      <c r="X56" s="22" t="str">
        <f>'データ(編集しないでください)'!A6</f>
        <v>D ～ E</v>
      </c>
      <c r="Y56" s="22" t="str">
        <f>'データ(編集しないでください)'!B10</f>
        <v>ＦＶが多い場合</v>
      </c>
      <c r="Z56" s="22"/>
      <c r="AA56" s="22"/>
    </row>
    <row r="57" spans="6:27" ht="19.899999999999999" customHeight="1" x14ac:dyDescent="0.15">
      <c r="F57" s="22"/>
      <c r="G57" s="56"/>
      <c r="H57" s="22"/>
      <c r="I57" s="56"/>
      <c r="J57" s="22"/>
      <c r="K57" s="56"/>
      <c r="L57" s="22"/>
      <c r="M57" s="56"/>
      <c r="N57" s="22"/>
      <c r="O57" s="56"/>
      <c r="P57" s="22"/>
      <c r="Q57" s="56"/>
      <c r="R57" s="22"/>
      <c r="S57" s="56"/>
      <c r="T57" s="22"/>
      <c r="U57" s="56"/>
      <c r="V57" s="22"/>
      <c r="W57" s="56"/>
      <c r="X57" s="22" t="str">
        <f>'データ(編集しないでください)'!A7</f>
        <v>E ～ F</v>
      </c>
      <c r="Y57" s="22">
        <f>'データ(編集しないでください)'!B12</f>
        <v>0</v>
      </c>
      <c r="Z57" s="22"/>
      <c r="AA57" s="22"/>
    </row>
    <row r="58" spans="6:27" ht="19.899999999999999" customHeight="1" x14ac:dyDescent="0.15">
      <c r="X58" s="22" t="str">
        <f>'データ(編集しないでください)'!A8</f>
        <v>F ～ G</v>
      </c>
      <c r="Y58" s="22"/>
    </row>
    <row r="59" spans="6:27" ht="19.899999999999999" customHeight="1" x14ac:dyDescent="0.15">
      <c r="X59" s="22" t="str">
        <f>'データ(編集しないでください)'!A9</f>
        <v>G ～ H</v>
      </c>
      <c r="Y59" s="22"/>
    </row>
    <row r="60" spans="6:27" ht="19.899999999999999" customHeight="1" x14ac:dyDescent="0.15">
      <c r="X60" s="22" t="str">
        <f>'データ(編集しないでください)'!A10</f>
        <v>H ～ I</v>
      </c>
      <c r="Y60" s="22"/>
    </row>
    <row r="61" spans="6:27" ht="19.899999999999999" customHeight="1" x14ac:dyDescent="0.15">
      <c r="X61" s="22" t="str">
        <f>'データ(編集しないでください)'!A11</f>
        <v>I ～ J</v>
      </c>
      <c r="Y61" s="22"/>
    </row>
    <row r="62" spans="6:27" ht="19.899999999999999" customHeight="1" x14ac:dyDescent="0.15">
      <c r="X62" s="22" t="str">
        <f>'データ(編集しないでください)'!A12</f>
        <v>J ～ K</v>
      </c>
      <c r="Y62" s="22"/>
    </row>
    <row r="63" spans="6:27" ht="19.899999999999999" customHeight="1" x14ac:dyDescent="0.15">
      <c r="X63" s="22" t="str">
        <f>'データ(編集しないでください)'!A13</f>
        <v>K ～ L</v>
      </c>
      <c r="Y63" s="22"/>
    </row>
    <row r="64" spans="6:27" ht="19.899999999999999" customHeight="1" x14ac:dyDescent="0.15">
      <c r="X64" s="22" t="str">
        <f>'データ(編集しないでください)'!A14</f>
        <v>L ～ M</v>
      </c>
      <c r="Y64" s="22"/>
    </row>
    <row r="65" spans="24:25" ht="19.899999999999999" customHeight="1" x14ac:dyDescent="0.15">
      <c r="X65" s="22" t="str">
        <f>'データ(編集しないでください)'!A15</f>
        <v>M ～ N</v>
      </c>
      <c r="Y65" s="22"/>
    </row>
    <row r="66" spans="24:25" ht="19.899999999999999" customHeight="1" x14ac:dyDescent="0.15">
      <c r="X66" s="22" t="str">
        <f>'データ(編集しないでください)'!A16</f>
        <v>N ～ O</v>
      </c>
      <c r="Y66" s="22"/>
    </row>
    <row r="67" spans="24:25" ht="19.899999999999999" customHeight="1" x14ac:dyDescent="0.15">
      <c r="X67" s="22" t="str">
        <f>'データ(編集しないでください)'!A17</f>
        <v>O ～ P</v>
      </c>
      <c r="Y67" s="22"/>
    </row>
    <row r="68" spans="24:25" ht="19.899999999999999" customHeight="1" x14ac:dyDescent="0.15">
      <c r="X68" s="22" t="str">
        <f>'データ(編集しないでください)'!A18</f>
        <v>P ～ Q</v>
      </c>
      <c r="Y68" s="22"/>
    </row>
    <row r="69" spans="24:25" ht="19.899999999999999" customHeight="1" x14ac:dyDescent="0.15">
      <c r="X69" s="22" t="str">
        <f>'データ(編集しないでください)'!A19</f>
        <v>Q ～ R</v>
      </c>
      <c r="Y69" s="22"/>
    </row>
    <row r="70" spans="24:25" ht="19.899999999999999" customHeight="1" x14ac:dyDescent="0.15">
      <c r="X70" s="22" t="str">
        <f>'データ(編集しないでください)'!A20</f>
        <v>R ～ S</v>
      </c>
      <c r="Y70" s="22"/>
    </row>
    <row r="71" spans="24:25" ht="19.899999999999999" customHeight="1" x14ac:dyDescent="0.15">
      <c r="X71" s="22" t="str">
        <f>'データ(編集しないでください)'!A21</f>
        <v>S ～ T</v>
      </c>
      <c r="Y71" s="22"/>
    </row>
    <row r="72" spans="24:25" ht="19.899999999999999" customHeight="1" x14ac:dyDescent="0.15">
      <c r="X72" s="22" t="str">
        <f>'データ(編集しないでください)'!A22</f>
        <v>止水栓</v>
      </c>
      <c r="Y72" s="22"/>
    </row>
    <row r="73" spans="24:25" ht="19.899999999999999" customHeight="1" x14ac:dyDescent="0.15">
      <c r="X73" s="22" t="str">
        <f>'データ(編集しないでください)'!A23</f>
        <v>GV</v>
      </c>
      <c r="Y73" s="22"/>
    </row>
    <row r="74" spans="24:25" ht="19.899999999999999" customHeight="1" x14ac:dyDescent="0.15">
      <c r="X74" s="22" t="str">
        <f>'データ(編集しないでください)'!A24</f>
        <v>青銅ソフトシール弁</v>
      </c>
      <c r="Y74" s="22"/>
    </row>
    <row r="75" spans="24:25" ht="19.899999999999999" customHeight="1" x14ac:dyDescent="0.15">
      <c r="X75" s="22" t="str">
        <f>'データ(編集しないでください)'!A25</f>
        <v>メーター</v>
      </c>
      <c r="Y75" s="22"/>
    </row>
    <row r="76" spans="24:25" ht="19.899999999999999" customHeight="1" x14ac:dyDescent="0.15">
      <c r="X76" s="22" t="str">
        <f>'データ(編集しないでください)'!A26</f>
        <v>メーター用逆止弁</v>
      </c>
      <c r="Y76" s="22"/>
    </row>
    <row r="77" spans="24:25" ht="19.899999999999999" customHeight="1" x14ac:dyDescent="0.15">
      <c r="X77" s="22" t="str">
        <f>'データ(編集しないでください)'!A27</f>
        <v>逆止付玉形弁</v>
      </c>
      <c r="Y77" s="22"/>
    </row>
    <row r="78" spans="24:25" ht="19.899999999999999" customHeight="1" x14ac:dyDescent="0.15">
      <c r="X78" s="22" t="str">
        <f>'データ(編集しないでください)'!A28</f>
        <v>サドル付分水栓</v>
      </c>
      <c r="Y78" s="22"/>
    </row>
    <row r="79" spans="24:25" ht="19.899999999999999" customHeight="1" x14ac:dyDescent="0.15">
      <c r="X79" s="22" t="str">
        <f>'データ(編集しないでください)'!A29</f>
        <v>逆止弁</v>
      </c>
      <c r="Y79" s="22"/>
    </row>
    <row r="80" spans="24:25" ht="19.899999999999999" customHeight="1" x14ac:dyDescent="0.15">
      <c r="X80" s="22" t="str">
        <f>'データ(編集しないでください)'!A30</f>
        <v>流量調整型逆止止水栓</v>
      </c>
      <c r="Y80" s="22"/>
    </row>
    <row r="81" spans="24:25" ht="19.899999999999999" customHeight="1" x14ac:dyDescent="0.15">
      <c r="X81" s="22" t="str">
        <f>'データ(編集しないでください)'!A31</f>
        <v>ボール止水栓</v>
      </c>
      <c r="Y81" s="22"/>
    </row>
    <row r="82" spans="24:25" ht="19.899999999999999" customHeight="1" x14ac:dyDescent="0.15">
      <c r="X82" s="22" t="str">
        <f>'データ(編集しないでください)'!A32</f>
        <v>定水位弁</v>
      </c>
      <c r="Y82" s="22"/>
    </row>
    <row r="83" spans="24:25" ht="19.899999999999999" customHeight="1" x14ac:dyDescent="0.15">
      <c r="X83" s="22"/>
      <c r="Y83" s="22"/>
    </row>
    <row r="84" spans="24:25" ht="19.899999999999999" customHeight="1" x14ac:dyDescent="0.15">
      <c r="X84" s="22"/>
      <c r="Y84" s="22"/>
    </row>
    <row r="85" spans="24:25" ht="19.899999999999999" customHeight="1" x14ac:dyDescent="0.15">
      <c r="X85" s="22"/>
      <c r="Y85" s="22"/>
    </row>
    <row r="86" spans="24:25" ht="19.899999999999999" customHeight="1" x14ac:dyDescent="0.15">
      <c r="X86" s="22"/>
      <c r="Y86" s="22"/>
    </row>
    <row r="87" spans="24:25" ht="19.899999999999999" customHeight="1" x14ac:dyDescent="0.15">
      <c r="X87" s="22"/>
      <c r="Y87" s="22"/>
    </row>
    <row r="88" spans="24:25" ht="19.899999999999999" customHeight="1" x14ac:dyDescent="0.15">
      <c r="X88" s="22"/>
      <c r="Y88" s="22"/>
    </row>
    <row r="89" spans="24:25" ht="19.899999999999999" customHeight="1" x14ac:dyDescent="0.15">
      <c r="X89" s="22"/>
      <c r="Y89" s="22"/>
    </row>
    <row r="90" spans="24:25" ht="19.899999999999999" customHeight="1" x14ac:dyDescent="0.15">
      <c r="X90" s="22"/>
      <c r="Y90" s="22"/>
    </row>
    <row r="91" spans="24:25" ht="19.899999999999999" customHeight="1" x14ac:dyDescent="0.15">
      <c r="X91" s="22"/>
      <c r="Y91" s="22"/>
    </row>
    <row r="92" spans="24:25" ht="19.899999999999999" customHeight="1" x14ac:dyDescent="0.15">
      <c r="X92" s="22"/>
      <c r="Y92" s="22"/>
    </row>
    <row r="93" spans="24:25" ht="19.899999999999999" customHeight="1" x14ac:dyDescent="0.15">
      <c r="X93" s="22"/>
      <c r="Y93" s="22"/>
    </row>
    <row r="94" spans="24:25" ht="19.899999999999999" customHeight="1" x14ac:dyDescent="0.15">
      <c r="X94" s="22"/>
      <c r="Y94" s="22"/>
    </row>
    <row r="95" spans="24:25" ht="19.899999999999999" customHeight="1" x14ac:dyDescent="0.15">
      <c r="X95" s="22"/>
      <c r="Y95" s="22"/>
    </row>
    <row r="96" spans="24:25" ht="19.899999999999999" customHeight="1" x14ac:dyDescent="0.15">
      <c r="X96" s="22"/>
      <c r="Y96" s="22"/>
    </row>
    <row r="97" spans="24:25" ht="19.899999999999999" customHeight="1" x14ac:dyDescent="0.15">
      <c r="X97" s="22"/>
      <c r="Y97" s="22"/>
    </row>
    <row r="98" spans="24:25" ht="19.899999999999999" customHeight="1" x14ac:dyDescent="0.15">
      <c r="X98" s="22"/>
      <c r="Y98" s="22"/>
    </row>
    <row r="99" spans="24:25" ht="19.899999999999999" customHeight="1" x14ac:dyDescent="0.15">
      <c r="X99" s="22"/>
      <c r="Y99" s="22"/>
    </row>
    <row r="100" spans="24:25" ht="19.899999999999999" customHeight="1" x14ac:dyDescent="0.15">
      <c r="X100" s="22"/>
      <c r="Y100" s="22"/>
    </row>
    <row r="101" spans="24:25" ht="19.899999999999999" customHeight="1" x14ac:dyDescent="0.15">
      <c r="X101" s="22"/>
      <c r="Y101" s="22"/>
    </row>
    <row r="102" spans="24:25" ht="19.899999999999999" customHeight="1" x14ac:dyDescent="0.15">
      <c r="X102" s="22"/>
      <c r="Y102" s="22"/>
    </row>
    <row r="103" spans="24:25" ht="19.899999999999999" customHeight="1" x14ac:dyDescent="0.15">
      <c r="X103" s="22"/>
      <c r="Y103" s="22"/>
    </row>
    <row r="104" spans="24:25" ht="19.899999999999999" customHeight="1" x14ac:dyDescent="0.15">
      <c r="X104" s="22"/>
      <c r="Y104" s="22"/>
    </row>
    <row r="105" spans="24:25" ht="19.899999999999999" customHeight="1" x14ac:dyDescent="0.15">
      <c r="X105" s="22"/>
      <c r="Y105" s="22"/>
    </row>
    <row r="106" spans="24:25" ht="19.899999999999999" customHeight="1" x14ac:dyDescent="0.15">
      <c r="X106" s="22"/>
      <c r="Y106" s="22"/>
    </row>
    <row r="107" spans="24:25" ht="19.899999999999999" customHeight="1" x14ac:dyDescent="0.15">
      <c r="X107" s="22"/>
      <c r="Y107" s="22"/>
    </row>
    <row r="108" spans="24:25" ht="19.899999999999999" customHeight="1" x14ac:dyDescent="0.15">
      <c r="X108" s="22"/>
      <c r="Y108" s="22"/>
    </row>
    <row r="109" spans="24:25" ht="19.899999999999999" customHeight="1" x14ac:dyDescent="0.15">
      <c r="X109" s="22"/>
      <c r="Y109" s="22"/>
    </row>
    <row r="110" spans="24:25" ht="19.899999999999999" customHeight="1" x14ac:dyDescent="0.15">
      <c r="X110" s="22"/>
      <c r="Y110" s="22"/>
    </row>
    <row r="111" spans="24:25" ht="19.899999999999999" customHeight="1" x14ac:dyDescent="0.15">
      <c r="X111" s="22"/>
      <c r="Y111" s="22"/>
    </row>
    <row r="112" spans="24:25" ht="19.899999999999999" customHeight="1" x14ac:dyDescent="0.15">
      <c r="X112" s="22"/>
      <c r="Y112" s="22"/>
    </row>
    <row r="113" spans="24:25" ht="19.899999999999999" customHeight="1" x14ac:dyDescent="0.15">
      <c r="X113" s="22"/>
      <c r="Y113" s="22"/>
    </row>
    <row r="114" spans="24:25" ht="19.899999999999999" customHeight="1" x14ac:dyDescent="0.15">
      <c r="X114" s="22"/>
      <c r="Y114" s="22"/>
    </row>
    <row r="115" spans="24:25" ht="19.899999999999999" customHeight="1" x14ac:dyDescent="0.15">
      <c r="X115" s="22"/>
      <c r="Y115" s="22"/>
    </row>
    <row r="116" spans="24:25" ht="19.899999999999999" customHeight="1" x14ac:dyDescent="0.15">
      <c r="X116" s="22"/>
      <c r="Y116" s="22"/>
    </row>
    <row r="117" spans="24:25" ht="19.899999999999999" customHeight="1" x14ac:dyDescent="0.15">
      <c r="X117" s="22"/>
      <c r="Y117" s="22"/>
    </row>
    <row r="118" spans="24:25" ht="19.899999999999999" customHeight="1" x14ac:dyDescent="0.15">
      <c r="X118" s="22"/>
      <c r="Y118" s="22"/>
    </row>
    <row r="119" spans="24:25" ht="19.899999999999999" customHeight="1" x14ac:dyDescent="0.15">
      <c r="X119" s="22"/>
      <c r="Y119" s="22"/>
    </row>
  </sheetData>
  <mergeCells count="22">
    <mergeCell ref="D31:E31"/>
    <mergeCell ref="B2:B3"/>
    <mergeCell ref="E2:E3"/>
    <mergeCell ref="D32:E32"/>
    <mergeCell ref="A1:J1"/>
    <mergeCell ref="A25:I25"/>
    <mergeCell ref="A26:I26"/>
    <mergeCell ref="F2:F3"/>
    <mergeCell ref="H28:I28"/>
    <mergeCell ref="C28:F28"/>
    <mergeCell ref="C2:C3"/>
    <mergeCell ref="D2:D3"/>
    <mergeCell ref="A2:A3"/>
    <mergeCell ref="U29:Y29"/>
    <mergeCell ref="A30:D30"/>
    <mergeCell ref="G2:G3"/>
    <mergeCell ref="H2:H3"/>
    <mergeCell ref="I2:I3"/>
    <mergeCell ref="J2:J3"/>
    <mergeCell ref="Q28:S28"/>
    <mergeCell ref="S29:T29"/>
    <mergeCell ref="K28:N28"/>
  </mergeCells>
  <phoneticPr fontId="2"/>
  <conditionalFormatting sqref="J6:J25">
    <cfRule type="cellIs" dxfId="3" priority="4" stopIfTrue="1" operator="equal">
      <formula>"損失を入力"</formula>
    </cfRule>
  </conditionalFormatting>
  <conditionalFormatting sqref="U29">
    <cfRule type="cellIs" dxfId="2" priority="3" stopIfTrue="1" operator="equal">
      <formula>"不適当である。"</formula>
    </cfRule>
  </conditionalFormatting>
  <conditionalFormatting sqref="F32">
    <cfRule type="cellIs" dxfId="1" priority="2" stopIfTrue="1" operator="equal">
      <formula>"不適当である。"</formula>
    </cfRule>
  </conditionalFormatting>
  <conditionalFormatting sqref="E7:E24">
    <cfRule type="expression" dxfId="0" priority="1" stopIfTrue="1">
      <formula>E7&gt;=2</formula>
    </cfRule>
  </conditionalFormatting>
  <dataValidations count="1">
    <dataValidation imeMode="halfAlpha" allowBlank="1" showInputMessage="1" showErrorMessage="1" sqref="B6:C24 J4 F6:G24"/>
  </dataValidations>
  <printOptions horizontalCentered="1"/>
  <pageMargins left="0.70866141732283472" right="0.51181102362204722" top="0.74803149606299213" bottom="0.74803149606299213" header="0.31496062992125984" footer="0.31496062992125984"/>
  <headerFooter alignWithMargins="0"/>
  <legacyDrawing r:id="rId1"/>
  <extLst>
    <ext xmlns:x14="http://schemas.microsoft.com/office/spreadsheetml/2009/9/main" uri="{CCE6A557-97BC-4b89-ADB6-D9C93CAAB3DF}">
      <x14:dataValidations xmlns:xm="http://schemas.microsoft.com/office/excel/2006/main" count="1">
        <x14:dataValidation type="list" imeMode="halfAlpha" allowBlank="1">
          <x14:formula1>
            <xm:f>'データ(編集しないでください)'!$A$2:$A$33</xm:f>
          </x14:formula1>
          <xm:sqref>A6:A24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P904"/>
  <sheetViews>
    <sheetView zoomScale="85" zoomScaleNormal="85" workbookViewId="0">
      <selection activeCell="A2" sqref="A2"/>
    </sheetView>
  </sheetViews>
  <sheetFormatPr defaultRowHeight="12" x14ac:dyDescent="0.15"/>
  <cols>
    <col min="1" max="1" width="20" style="1" bestFit="1" customWidth="1"/>
    <col min="2" max="2" width="14.875" style="1" bestFit="1" customWidth="1"/>
    <col min="3" max="3" width="4.625" style="1" customWidth="1"/>
    <col min="4" max="4" width="2.625" style="1" bestFit="1" customWidth="1"/>
    <col min="5" max="5" width="21.875" style="1" bestFit="1" customWidth="1"/>
    <col min="6" max="6" width="10.875" style="1" customWidth="1"/>
    <col min="7" max="7" width="14.375" style="1" customWidth="1"/>
    <col min="8" max="10" width="11.75" style="1" customWidth="1"/>
    <col min="11" max="11" width="4" style="1" customWidth="1"/>
    <col min="12" max="12" width="14" style="1" customWidth="1"/>
    <col min="13" max="13" width="7" style="1" bestFit="1" customWidth="1"/>
    <col min="14" max="16" width="8.75" style="1" bestFit="1" customWidth="1"/>
    <col min="17" max="16384" width="9" style="1"/>
  </cols>
  <sheetData>
    <row r="1" spans="1:15" x14ac:dyDescent="0.15">
      <c r="A1" s="4" t="s">
        <v>127</v>
      </c>
      <c r="E1" s="4" t="s">
        <v>133</v>
      </c>
      <c r="M1" s="4" t="s">
        <v>135</v>
      </c>
    </row>
    <row r="2" spans="1:15" x14ac:dyDescent="0.15">
      <c r="A2" s="2"/>
      <c r="B2" s="5" t="s">
        <v>69</v>
      </c>
      <c r="D2" s="5"/>
      <c r="E2" s="5"/>
      <c r="F2" s="5" t="s">
        <v>65</v>
      </c>
      <c r="G2" s="5" t="s">
        <v>128</v>
      </c>
      <c r="H2" s="5" t="s">
        <v>51</v>
      </c>
      <c r="I2" s="5" t="s">
        <v>50</v>
      </c>
      <c r="J2" s="5" t="s">
        <v>52</v>
      </c>
      <c r="M2" s="5"/>
      <c r="N2" s="5" t="s">
        <v>66</v>
      </c>
      <c r="O2" s="5" t="s">
        <v>67</v>
      </c>
    </row>
    <row r="3" spans="1:15" x14ac:dyDescent="0.15">
      <c r="A3" s="2" t="s">
        <v>15</v>
      </c>
      <c r="D3" s="5">
        <v>1</v>
      </c>
      <c r="E3" s="5" t="s">
        <v>47</v>
      </c>
      <c r="F3" s="5">
        <v>17</v>
      </c>
      <c r="G3" s="5">
        <v>34</v>
      </c>
      <c r="H3" s="7" t="s">
        <v>53</v>
      </c>
      <c r="I3" s="5" t="s">
        <v>54</v>
      </c>
      <c r="J3" s="5" t="s">
        <v>55</v>
      </c>
      <c r="M3" s="168" t="s">
        <v>65</v>
      </c>
      <c r="N3" s="168">
        <v>17</v>
      </c>
      <c r="O3" s="168">
        <v>17</v>
      </c>
    </row>
    <row r="4" spans="1:15" x14ac:dyDescent="0.15">
      <c r="A4" s="2" t="s">
        <v>16</v>
      </c>
      <c r="D4" s="5"/>
      <c r="E4" s="5"/>
      <c r="F4" s="5" t="s">
        <v>65</v>
      </c>
      <c r="G4" s="5" t="s">
        <v>129</v>
      </c>
      <c r="H4" s="5" t="s">
        <v>57</v>
      </c>
      <c r="I4" s="8" t="s">
        <v>130</v>
      </c>
      <c r="J4" s="9"/>
      <c r="L4" s="1" t="s">
        <v>68</v>
      </c>
      <c r="M4" s="169">
        <v>0.5</v>
      </c>
      <c r="N4" s="169">
        <v>34</v>
      </c>
      <c r="O4" s="169">
        <v>34</v>
      </c>
    </row>
    <row r="5" spans="1:15" x14ac:dyDescent="0.15">
      <c r="A5" s="3" t="s">
        <v>17</v>
      </c>
      <c r="B5" s="5" t="s">
        <v>79</v>
      </c>
      <c r="D5" s="5">
        <v>2</v>
      </c>
      <c r="E5" s="5" t="s">
        <v>48</v>
      </c>
      <c r="F5" s="5">
        <v>17</v>
      </c>
      <c r="G5" s="5" t="s">
        <v>56</v>
      </c>
      <c r="H5" s="5" t="s">
        <v>58</v>
      </c>
      <c r="I5" s="8" t="s">
        <v>59</v>
      </c>
      <c r="J5" s="9"/>
      <c r="M5" s="169">
        <v>1</v>
      </c>
      <c r="N5" s="169">
        <v>34</v>
      </c>
      <c r="O5" s="169">
        <v>34</v>
      </c>
    </row>
    <row r="6" spans="1:15" x14ac:dyDescent="0.15">
      <c r="A6" s="3" t="s">
        <v>18</v>
      </c>
      <c r="B6" s="5" t="s">
        <v>80</v>
      </c>
      <c r="D6" s="5"/>
      <c r="E6" s="5"/>
      <c r="F6" s="5" t="s">
        <v>65</v>
      </c>
      <c r="G6" s="5" t="s">
        <v>64</v>
      </c>
      <c r="H6" s="209" t="s">
        <v>131</v>
      </c>
      <c r="I6" s="210"/>
      <c r="M6" s="169">
        <v>1.5</v>
      </c>
      <c r="N6" s="169">
        <v>34</v>
      </c>
      <c r="O6" s="169">
        <v>34</v>
      </c>
    </row>
    <row r="7" spans="1:15" x14ac:dyDescent="0.15">
      <c r="A7" s="3" t="s">
        <v>19</v>
      </c>
      <c r="D7" s="5">
        <v>3</v>
      </c>
      <c r="E7" s="5" t="s">
        <v>49</v>
      </c>
      <c r="F7" s="5">
        <v>17</v>
      </c>
      <c r="G7" s="5">
        <v>34</v>
      </c>
      <c r="H7" s="209" t="s">
        <v>134</v>
      </c>
      <c r="I7" s="210"/>
      <c r="M7" s="169">
        <v>2</v>
      </c>
      <c r="N7" s="169">
        <v>34</v>
      </c>
      <c r="O7" s="169">
        <v>34</v>
      </c>
    </row>
    <row r="8" spans="1:15" x14ac:dyDescent="0.15">
      <c r="A8" s="3" t="s">
        <v>39</v>
      </c>
      <c r="M8" s="169">
        <v>2.5</v>
      </c>
      <c r="N8" s="169">
        <v>34</v>
      </c>
      <c r="O8" s="169">
        <v>34</v>
      </c>
    </row>
    <row r="9" spans="1:15" x14ac:dyDescent="0.15">
      <c r="A9" s="3" t="s">
        <v>20</v>
      </c>
      <c r="B9" s="5" t="s">
        <v>70</v>
      </c>
      <c r="M9" s="169">
        <v>3</v>
      </c>
      <c r="N9" s="169">
        <v>34</v>
      </c>
      <c r="O9" s="169">
        <v>34</v>
      </c>
    </row>
    <row r="10" spans="1:15" x14ac:dyDescent="0.15">
      <c r="A10" s="3" t="s">
        <v>21</v>
      </c>
      <c r="B10" s="5" t="s">
        <v>71</v>
      </c>
      <c r="E10" s="4" t="s">
        <v>132</v>
      </c>
      <c r="M10" s="169">
        <v>3.5</v>
      </c>
      <c r="N10" s="169">
        <v>34</v>
      </c>
      <c r="O10" s="169">
        <v>34</v>
      </c>
    </row>
    <row r="11" spans="1:15" x14ac:dyDescent="0.15">
      <c r="A11" s="3" t="s">
        <v>22</v>
      </c>
      <c r="E11" s="6" t="s">
        <v>60</v>
      </c>
      <c r="F11" s="6">
        <v>20</v>
      </c>
      <c r="G11" s="6">
        <v>25</v>
      </c>
      <c r="H11" s="6">
        <v>30</v>
      </c>
      <c r="I11" s="6">
        <v>40</v>
      </c>
      <c r="J11" s="6">
        <v>50</v>
      </c>
      <c r="M11" s="169">
        <v>4</v>
      </c>
      <c r="N11" s="169">
        <v>34</v>
      </c>
      <c r="O11" s="169">
        <v>34</v>
      </c>
    </row>
    <row r="12" spans="1:15" x14ac:dyDescent="0.15">
      <c r="A12" s="3" t="s">
        <v>23</v>
      </c>
      <c r="E12" s="10" t="s">
        <v>3</v>
      </c>
      <c r="F12" s="167">
        <v>0.5</v>
      </c>
      <c r="G12" s="167">
        <v>0.45</v>
      </c>
      <c r="H12" s="167">
        <v>0.7</v>
      </c>
      <c r="I12" s="167">
        <v>0.55000000000000004</v>
      </c>
      <c r="J12" s="167">
        <v>0.7</v>
      </c>
      <c r="M12" s="169">
        <v>4.5</v>
      </c>
      <c r="N12" s="169">
        <v>34</v>
      </c>
      <c r="O12" s="169">
        <v>34</v>
      </c>
    </row>
    <row r="13" spans="1:15" x14ac:dyDescent="0.15">
      <c r="A13" s="3" t="s">
        <v>24</v>
      </c>
      <c r="E13" s="6" t="s">
        <v>72</v>
      </c>
      <c r="F13" s="167">
        <v>0.5</v>
      </c>
      <c r="G13" s="167">
        <v>0.45</v>
      </c>
      <c r="H13" s="167">
        <v>0.7</v>
      </c>
      <c r="I13" s="167">
        <v>0.55000000000000004</v>
      </c>
      <c r="J13" s="167">
        <v>0.7</v>
      </c>
      <c r="M13" s="169">
        <v>5</v>
      </c>
      <c r="N13" s="169">
        <v>34</v>
      </c>
      <c r="O13" s="169">
        <v>34</v>
      </c>
    </row>
    <row r="14" spans="1:15" x14ac:dyDescent="0.15">
      <c r="A14" s="3" t="s">
        <v>25</v>
      </c>
      <c r="E14" s="6" t="s">
        <v>61</v>
      </c>
      <c r="F14" s="167">
        <v>0.5</v>
      </c>
      <c r="G14" s="167">
        <v>0.45</v>
      </c>
      <c r="H14" s="167">
        <v>0.7</v>
      </c>
      <c r="I14" s="167">
        <v>0.55000000000000004</v>
      </c>
      <c r="J14" s="167">
        <v>0.7</v>
      </c>
      <c r="M14" s="169">
        <v>5.5</v>
      </c>
      <c r="N14" s="169">
        <v>34</v>
      </c>
      <c r="O14" s="169">
        <v>34</v>
      </c>
    </row>
    <row r="15" spans="1:15" x14ac:dyDescent="0.15">
      <c r="A15" s="3" t="s">
        <v>26</v>
      </c>
      <c r="E15" s="2" t="s">
        <v>8</v>
      </c>
      <c r="F15" s="167">
        <v>6.2</v>
      </c>
      <c r="G15" s="167">
        <v>15.5</v>
      </c>
      <c r="H15" s="167">
        <v>13</v>
      </c>
      <c r="I15" s="167">
        <v>18.5</v>
      </c>
      <c r="J15" s="167">
        <v>11</v>
      </c>
      <c r="M15" s="169">
        <v>6</v>
      </c>
      <c r="N15" s="169">
        <v>34</v>
      </c>
      <c r="O15" s="169">
        <v>34</v>
      </c>
    </row>
    <row r="16" spans="1:15" x14ac:dyDescent="0.15">
      <c r="A16" s="3" t="s">
        <v>27</v>
      </c>
      <c r="E16" s="2" t="s">
        <v>4</v>
      </c>
      <c r="F16" s="167">
        <v>3.4</v>
      </c>
      <c r="G16" s="167">
        <v>3.6</v>
      </c>
      <c r="H16" s="167">
        <v>7.2</v>
      </c>
      <c r="I16" s="167">
        <v>11</v>
      </c>
      <c r="J16" s="167" t="s">
        <v>73</v>
      </c>
      <c r="M16" s="169">
        <v>6.5</v>
      </c>
      <c r="N16" s="169">
        <v>34</v>
      </c>
      <c r="O16" s="169">
        <v>34</v>
      </c>
    </row>
    <row r="17" spans="1:16" x14ac:dyDescent="0.15">
      <c r="A17" s="3" t="s">
        <v>28</v>
      </c>
      <c r="E17" s="3" t="s">
        <v>1</v>
      </c>
      <c r="F17" s="167" t="s">
        <v>73</v>
      </c>
      <c r="G17" s="167" t="s">
        <v>73</v>
      </c>
      <c r="H17" s="167">
        <v>10.3</v>
      </c>
      <c r="I17" s="167">
        <v>25</v>
      </c>
      <c r="J17" s="167">
        <v>27.5</v>
      </c>
      <c r="M17" s="169">
        <v>7</v>
      </c>
      <c r="N17" s="169">
        <v>34</v>
      </c>
      <c r="O17" s="169">
        <v>34</v>
      </c>
    </row>
    <row r="18" spans="1:16" x14ac:dyDescent="0.15">
      <c r="A18" s="3" t="s">
        <v>29</v>
      </c>
      <c r="E18" s="3" t="s">
        <v>5</v>
      </c>
      <c r="F18" s="167">
        <v>5</v>
      </c>
      <c r="G18" s="167">
        <v>5.7</v>
      </c>
      <c r="H18" s="167">
        <v>7.2</v>
      </c>
      <c r="I18" s="167">
        <v>9.1999999999999993</v>
      </c>
      <c r="J18" s="167">
        <v>14.8</v>
      </c>
      <c r="M18" s="169">
        <v>7.5</v>
      </c>
      <c r="N18" s="169">
        <v>34</v>
      </c>
      <c r="O18" s="169">
        <v>34</v>
      </c>
    </row>
    <row r="19" spans="1:16" x14ac:dyDescent="0.15">
      <c r="A19" s="3" t="s">
        <v>30</v>
      </c>
      <c r="E19" s="2" t="s">
        <v>40</v>
      </c>
      <c r="F19" s="167">
        <v>3.4</v>
      </c>
      <c r="G19" s="167">
        <v>3.6</v>
      </c>
      <c r="H19" s="167">
        <v>7.2</v>
      </c>
      <c r="I19" s="167">
        <v>11</v>
      </c>
      <c r="J19" s="167" t="s">
        <v>73</v>
      </c>
      <c r="M19" s="169">
        <v>8</v>
      </c>
      <c r="N19" s="169">
        <v>34</v>
      </c>
      <c r="O19" s="169">
        <v>34</v>
      </c>
    </row>
    <row r="20" spans="1:16" x14ac:dyDescent="0.15">
      <c r="A20" s="3" t="s">
        <v>31</v>
      </c>
      <c r="E20" s="3" t="s">
        <v>41</v>
      </c>
      <c r="F20" s="167">
        <v>12.5</v>
      </c>
      <c r="G20" s="167">
        <v>10.199999999999999</v>
      </c>
      <c r="H20" s="167">
        <v>15</v>
      </c>
      <c r="I20" s="167">
        <v>21.9</v>
      </c>
      <c r="J20" s="167">
        <v>29.8</v>
      </c>
      <c r="M20" s="169">
        <v>8.5</v>
      </c>
      <c r="N20" s="169">
        <v>34</v>
      </c>
      <c r="O20" s="169">
        <v>34</v>
      </c>
    </row>
    <row r="21" spans="1:16" x14ac:dyDescent="0.15">
      <c r="A21" s="3" t="s">
        <v>37</v>
      </c>
      <c r="E21" s="3" t="s">
        <v>43</v>
      </c>
      <c r="F21" s="167">
        <v>0.4</v>
      </c>
      <c r="G21" s="167">
        <v>0.45</v>
      </c>
      <c r="H21" s="167" t="s">
        <v>73</v>
      </c>
      <c r="I21" s="167" t="s">
        <v>73</v>
      </c>
      <c r="J21" s="167" t="s">
        <v>73</v>
      </c>
      <c r="M21" s="169">
        <v>9</v>
      </c>
      <c r="N21" s="169">
        <v>34</v>
      </c>
      <c r="O21" s="169">
        <v>34</v>
      </c>
    </row>
    <row r="22" spans="1:16" x14ac:dyDescent="0.15">
      <c r="A22" s="2" t="s">
        <v>3</v>
      </c>
      <c r="E22" s="6" t="s">
        <v>63</v>
      </c>
      <c r="F22" s="167">
        <v>8.8000000000000007</v>
      </c>
      <c r="G22" s="167">
        <v>9.1999999999999993</v>
      </c>
      <c r="H22" s="167">
        <v>11.9</v>
      </c>
      <c r="I22" s="167">
        <v>13.8</v>
      </c>
      <c r="J22" s="167">
        <v>17.600000000000001</v>
      </c>
      <c r="M22" s="169">
        <v>9.5</v>
      </c>
      <c r="N22" s="169">
        <v>34</v>
      </c>
      <c r="O22" s="169">
        <v>34</v>
      </c>
    </row>
    <row r="23" spans="1:16" x14ac:dyDescent="0.15">
      <c r="A23" s="2" t="s">
        <v>72</v>
      </c>
      <c r="E23" s="6" t="s">
        <v>113</v>
      </c>
      <c r="F23" s="167">
        <v>2</v>
      </c>
      <c r="G23" s="167">
        <v>1.9</v>
      </c>
      <c r="H23" s="167">
        <v>2.1</v>
      </c>
      <c r="I23" s="167">
        <v>4.8</v>
      </c>
      <c r="J23" s="167">
        <v>5.7</v>
      </c>
      <c r="M23" s="169">
        <v>10</v>
      </c>
      <c r="N23" s="169">
        <v>34</v>
      </c>
      <c r="O23" s="169">
        <v>34</v>
      </c>
    </row>
    <row r="24" spans="1:16" x14ac:dyDescent="0.15">
      <c r="A24" s="2" t="s">
        <v>61</v>
      </c>
      <c r="M24" s="170">
        <v>10.5</v>
      </c>
      <c r="N24" s="170">
        <v>106</v>
      </c>
      <c r="O24" s="169">
        <v>34</v>
      </c>
    </row>
    <row r="25" spans="1:16" x14ac:dyDescent="0.15">
      <c r="A25" s="3" t="s">
        <v>62</v>
      </c>
      <c r="M25" s="170">
        <v>11</v>
      </c>
      <c r="N25" s="170">
        <v>107.5</v>
      </c>
      <c r="O25" s="169">
        <v>34</v>
      </c>
    </row>
    <row r="26" spans="1:16" x14ac:dyDescent="0.15">
      <c r="A26" s="3" t="s">
        <v>4</v>
      </c>
      <c r="M26" s="170">
        <v>11.5</v>
      </c>
      <c r="N26" s="170">
        <v>109</v>
      </c>
      <c r="O26" s="169">
        <v>34</v>
      </c>
    </row>
    <row r="27" spans="1:16" x14ac:dyDescent="0.15">
      <c r="A27" s="2" t="s">
        <v>1</v>
      </c>
      <c r="E27" s="15"/>
      <c r="F27" s="15"/>
      <c r="G27" s="15"/>
      <c r="M27" s="170">
        <v>12</v>
      </c>
      <c r="N27" s="170">
        <v>110.5</v>
      </c>
      <c r="O27" s="170">
        <v>34.54</v>
      </c>
    </row>
    <row r="28" spans="1:16" x14ac:dyDescent="0.15">
      <c r="A28" s="2" t="s">
        <v>5</v>
      </c>
      <c r="E28" s="15"/>
      <c r="F28" s="15"/>
      <c r="G28" s="15"/>
      <c r="M28" s="170">
        <v>12.5</v>
      </c>
      <c r="N28" s="170">
        <v>112</v>
      </c>
      <c r="O28" s="170">
        <v>35.57</v>
      </c>
    </row>
    <row r="29" spans="1:16" x14ac:dyDescent="0.15">
      <c r="A29" s="3" t="s">
        <v>40</v>
      </c>
      <c r="M29" s="170">
        <v>13</v>
      </c>
      <c r="N29" s="170">
        <v>113.5</v>
      </c>
      <c r="O29" s="170">
        <v>36.61</v>
      </c>
    </row>
    <row r="30" spans="1:16" x14ac:dyDescent="0.15">
      <c r="A30" s="3" t="s">
        <v>41</v>
      </c>
      <c r="M30" s="171">
        <v>13.5</v>
      </c>
      <c r="N30" s="170">
        <v>115</v>
      </c>
      <c r="O30" s="171">
        <v>37.700000000000003</v>
      </c>
      <c r="P30" s="172" t="s">
        <v>82</v>
      </c>
    </row>
    <row r="31" spans="1:16" x14ac:dyDescent="0.15">
      <c r="A31" s="6" t="s">
        <v>43</v>
      </c>
      <c r="M31" s="170">
        <v>14</v>
      </c>
      <c r="N31" s="170">
        <v>116.5</v>
      </c>
      <c r="O31" s="170">
        <v>38.68</v>
      </c>
    </row>
    <row r="32" spans="1:16" x14ac:dyDescent="0.15">
      <c r="A32" s="6" t="s">
        <v>63</v>
      </c>
      <c r="M32" s="170">
        <v>14.5</v>
      </c>
      <c r="N32" s="170">
        <v>118</v>
      </c>
      <c r="O32" s="170">
        <v>39.71</v>
      </c>
    </row>
    <row r="33" spans="1:15" x14ac:dyDescent="0.15">
      <c r="A33" s="2" t="s">
        <v>112</v>
      </c>
      <c r="M33" s="170">
        <v>15</v>
      </c>
      <c r="N33" s="170">
        <v>119.5</v>
      </c>
      <c r="O33" s="170">
        <v>40.75</v>
      </c>
    </row>
    <row r="34" spans="1:15" x14ac:dyDescent="0.15">
      <c r="M34" s="170">
        <v>15.5</v>
      </c>
      <c r="N34" s="170">
        <v>121</v>
      </c>
      <c r="O34" s="170">
        <v>41.79</v>
      </c>
    </row>
    <row r="35" spans="1:15" x14ac:dyDescent="0.15">
      <c r="M35" s="170">
        <v>16</v>
      </c>
      <c r="N35" s="170">
        <v>122.5</v>
      </c>
      <c r="O35" s="170">
        <v>42.82</v>
      </c>
    </row>
    <row r="36" spans="1:15" x14ac:dyDescent="0.15">
      <c r="M36" s="170">
        <v>16.5</v>
      </c>
      <c r="N36" s="170">
        <v>124</v>
      </c>
      <c r="O36" s="170">
        <v>43.86</v>
      </c>
    </row>
    <row r="37" spans="1:15" x14ac:dyDescent="0.15">
      <c r="M37" s="170">
        <v>17</v>
      </c>
      <c r="N37" s="170">
        <v>125.5</v>
      </c>
      <c r="O37" s="170">
        <v>44.89</v>
      </c>
    </row>
    <row r="38" spans="1:15" x14ac:dyDescent="0.15">
      <c r="M38" s="170">
        <v>17.5</v>
      </c>
      <c r="N38" s="170">
        <v>127</v>
      </c>
      <c r="O38" s="170">
        <v>45.93</v>
      </c>
    </row>
    <row r="39" spans="1:15" x14ac:dyDescent="0.15">
      <c r="M39" s="170">
        <v>18</v>
      </c>
      <c r="N39" s="170">
        <v>128.5</v>
      </c>
      <c r="O39" s="170">
        <v>46.96</v>
      </c>
    </row>
    <row r="40" spans="1:15" x14ac:dyDescent="0.15">
      <c r="M40" s="170">
        <v>18.5</v>
      </c>
      <c r="N40" s="170">
        <v>130</v>
      </c>
      <c r="O40" s="170">
        <v>48</v>
      </c>
    </row>
    <row r="41" spans="1:15" x14ac:dyDescent="0.15">
      <c r="M41" s="170">
        <v>19</v>
      </c>
      <c r="N41" s="170">
        <v>131</v>
      </c>
      <c r="O41" s="170">
        <v>48.93</v>
      </c>
    </row>
    <row r="42" spans="1:15" x14ac:dyDescent="0.15">
      <c r="M42" s="170">
        <v>19.5</v>
      </c>
      <c r="N42" s="170">
        <v>132</v>
      </c>
      <c r="O42" s="170">
        <v>49.86</v>
      </c>
    </row>
    <row r="43" spans="1:15" x14ac:dyDescent="0.15">
      <c r="M43" s="170">
        <v>20</v>
      </c>
      <c r="N43" s="170">
        <v>133</v>
      </c>
      <c r="O43" s="170">
        <v>50.79</v>
      </c>
    </row>
    <row r="44" spans="1:15" x14ac:dyDescent="0.15">
      <c r="M44" s="170">
        <v>20.5</v>
      </c>
      <c r="N44" s="170">
        <v>134</v>
      </c>
      <c r="O44" s="170">
        <v>51.71</v>
      </c>
    </row>
    <row r="45" spans="1:15" x14ac:dyDescent="0.15">
      <c r="M45" s="170">
        <v>21</v>
      </c>
      <c r="N45" s="170">
        <v>135</v>
      </c>
      <c r="O45" s="170">
        <v>52.64</v>
      </c>
    </row>
    <row r="46" spans="1:15" x14ac:dyDescent="0.15">
      <c r="M46" s="170">
        <v>21.5</v>
      </c>
      <c r="N46" s="170">
        <v>136</v>
      </c>
      <c r="O46" s="170">
        <v>53.57</v>
      </c>
    </row>
    <row r="47" spans="1:15" x14ac:dyDescent="0.15">
      <c r="M47" s="170">
        <v>22</v>
      </c>
      <c r="N47" s="170">
        <v>137</v>
      </c>
      <c r="O47" s="170">
        <v>54.5</v>
      </c>
    </row>
    <row r="48" spans="1:15" x14ac:dyDescent="0.15">
      <c r="M48" s="170">
        <v>22.5</v>
      </c>
      <c r="N48" s="170">
        <v>138</v>
      </c>
      <c r="O48" s="170">
        <v>55.43</v>
      </c>
    </row>
    <row r="49" spans="13:16" x14ac:dyDescent="0.15">
      <c r="M49" s="170">
        <v>23</v>
      </c>
      <c r="N49" s="170">
        <v>139</v>
      </c>
      <c r="O49" s="170">
        <v>56.36</v>
      </c>
    </row>
    <row r="50" spans="13:16" x14ac:dyDescent="0.15">
      <c r="M50" s="170">
        <v>23.5</v>
      </c>
      <c r="N50" s="170">
        <v>140</v>
      </c>
      <c r="O50" s="170">
        <v>57.29</v>
      </c>
    </row>
    <row r="51" spans="13:16" x14ac:dyDescent="0.15">
      <c r="M51" s="171">
        <v>24</v>
      </c>
      <c r="N51" s="170">
        <v>141</v>
      </c>
      <c r="O51" s="171">
        <v>58.9</v>
      </c>
      <c r="P51" s="172" t="s">
        <v>83</v>
      </c>
    </row>
    <row r="52" spans="13:16" x14ac:dyDescent="0.15">
      <c r="M52" s="170">
        <v>24.5</v>
      </c>
      <c r="N52" s="170">
        <v>142</v>
      </c>
      <c r="O52" s="170">
        <v>59.14</v>
      </c>
    </row>
    <row r="53" spans="13:16" x14ac:dyDescent="0.15">
      <c r="M53" s="170">
        <v>25</v>
      </c>
      <c r="N53" s="170">
        <v>143</v>
      </c>
      <c r="O53" s="170">
        <v>60.07</v>
      </c>
    </row>
    <row r="54" spans="13:16" x14ac:dyDescent="0.15">
      <c r="M54" s="170">
        <v>25.5</v>
      </c>
      <c r="N54" s="170">
        <v>144</v>
      </c>
      <c r="O54" s="170">
        <v>61</v>
      </c>
    </row>
    <row r="55" spans="13:16" x14ac:dyDescent="0.15">
      <c r="M55" s="170">
        <v>26</v>
      </c>
      <c r="N55" s="170">
        <v>145</v>
      </c>
      <c r="O55" s="170">
        <v>61.93</v>
      </c>
    </row>
    <row r="56" spans="13:16" x14ac:dyDescent="0.15">
      <c r="M56" s="170">
        <v>26.5</v>
      </c>
      <c r="N56" s="170">
        <v>146</v>
      </c>
      <c r="O56" s="170">
        <v>62.86</v>
      </c>
    </row>
    <row r="57" spans="13:16" x14ac:dyDescent="0.15">
      <c r="M57" s="170">
        <v>27</v>
      </c>
      <c r="N57" s="170">
        <v>147</v>
      </c>
      <c r="O57" s="170">
        <v>63.79</v>
      </c>
    </row>
    <row r="58" spans="13:16" x14ac:dyDescent="0.15">
      <c r="M58" s="170">
        <v>27.5</v>
      </c>
      <c r="N58" s="170">
        <v>148</v>
      </c>
      <c r="O58" s="170">
        <v>64.709999999999994</v>
      </c>
    </row>
    <row r="59" spans="13:16" x14ac:dyDescent="0.15">
      <c r="M59" s="170">
        <v>28</v>
      </c>
      <c r="N59" s="170">
        <v>149</v>
      </c>
      <c r="O59" s="170">
        <v>65.64</v>
      </c>
    </row>
    <row r="60" spans="13:16" x14ac:dyDescent="0.15">
      <c r="M60" s="170">
        <v>28.5</v>
      </c>
      <c r="N60" s="170">
        <v>150</v>
      </c>
      <c r="O60" s="170">
        <v>66.569999999999993</v>
      </c>
    </row>
    <row r="61" spans="13:16" x14ac:dyDescent="0.15">
      <c r="M61" s="170">
        <v>29</v>
      </c>
      <c r="N61" s="170">
        <v>151</v>
      </c>
      <c r="O61" s="170">
        <v>67.5</v>
      </c>
    </row>
    <row r="62" spans="13:16" x14ac:dyDescent="0.15">
      <c r="M62" s="170">
        <v>29.5</v>
      </c>
      <c r="N62" s="170">
        <v>152</v>
      </c>
      <c r="O62" s="170">
        <v>68.430000000000007</v>
      </c>
    </row>
    <row r="63" spans="13:16" x14ac:dyDescent="0.15">
      <c r="M63" s="170">
        <v>30</v>
      </c>
      <c r="N63" s="170">
        <v>153</v>
      </c>
      <c r="O63" s="170">
        <v>69.36</v>
      </c>
    </row>
    <row r="64" spans="13:16" x14ac:dyDescent="0.15">
      <c r="M64" s="170">
        <v>30.5</v>
      </c>
      <c r="N64" s="170">
        <v>154</v>
      </c>
      <c r="O64" s="170">
        <v>70.290000000000006</v>
      </c>
    </row>
    <row r="65" spans="13:16" x14ac:dyDescent="0.15">
      <c r="M65" s="170">
        <v>31</v>
      </c>
      <c r="N65" s="170">
        <v>155</v>
      </c>
      <c r="O65" s="170">
        <v>71.209999999999994</v>
      </c>
    </row>
    <row r="66" spans="13:16" x14ac:dyDescent="0.15">
      <c r="M66" s="170">
        <v>31.5</v>
      </c>
      <c r="N66" s="170">
        <v>156</v>
      </c>
      <c r="O66" s="170">
        <v>72.14</v>
      </c>
    </row>
    <row r="67" spans="13:16" x14ac:dyDescent="0.15">
      <c r="M67" s="170">
        <v>32</v>
      </c>
      <c r="N67" s="170">
        <v>157</v>
      </c>
      <c r="O67" s="170">
        <v>73.069999999999993</v>
      </c>
    </row>
    <row r="68" spans="13:16" x14ac:dyDescent="0.15">
      <c r="M68" s="170">
        <v>32.5</v>
      </c>
      <c r="N68" s="170">
        <v>158</v>
      </c>
      <c r="O68" s="170">
        <v>74</v>
      </c>
    </row>
    <row r="69" spans="13:16" x14ac:dyDescent="0.15">
      <c r="M69" s="170">
        <v>33</v>
      </c>
      <c r="N69" s="170">
        <v>158.9</v>
      </c>
      <c r="O69" s="170">
        <v>74.87</v>
      </c>
    </row>
    <row r="70" spans="13:16" x14ac:dyDescent="0.15">
      <c r="M70" s="170">
        <v>33.5</v>
      </c>
      <c r="N70" s="170">
        <v>159.80000000000001</v>
      </c>
      <c r="O70" s="170">
        <v>75.73</v>
      </c>
    </row>
    <row r="71" spans="13:16" x14ac:dyDescent="0.15">
      <c r="M71" s="170">
        <v>34</v>
      </c>
      <c r="N71" s="170">
        <v>160.69999999999999</v>
      </c>
      <c r="O71" s="170">
        <v>76.599999999999994</v>
      </c>
    </row>
    <row r="72" spans="13:16" x14ac:dyDescent="0.15">
      <c r="M72" s="170">
        <v>34.5</v>
      </c>
      <c r="N72" s="170">
        <v>161.6</v>
      </c>
      <c r="O72" s="170">
        <v>77.47</v>
      </c>
    </row>
    <row r="73" spans="13:16" x14ac:dyDescent="0.15">
      <c r="M73" s="170">
        <v>35</v>
      </c>
      <c r="N73" s="170">
        <v>162.5</v>
      </c>
      <c r="O73" s="170">
        <v>78.33</v>
      </c>
    </row>
    <row r="74" spans="13:16" x14ac:dyDescent="0.15">
      <c r="M74" s="170">
        <v>35.5</v>
      </c>
      <c r="N74" s="170">
        <v>163.4</v>
      </c>
      <c r="O74" s="170">
        <v>79.2</v>
      </c>
    </row>
    <row r="75" spans="13:16" x14ac:dyDescent="0.15">
      <c r="M75" s="170">
        <v>36</v>
      </c>
      <c r="N75" s="170">
        <v>164.3</v>
      </c>
      <c r="O75" s="170">
        <v>80.069999999999993</v>
      </c>
    </row>
    <row r="76" spans="13:16" x14ac:dyDescent="0.15">
      <c r="M76" s="170">
        <v>36.5</v>
      </c>
      <c r="N76" s="170">
        <v>165.2</v>
      </c>
      <c r="O76" s="170">
        <v>80.930000000000007</v>
      </c>
    </row>
    <row r="77" spans="13:16" x14ac:dyDescent="0.15">
      <c r="M77" s="170">
        <v>37</v>
      </c>
      <c r="N77" s="170">
        <v>166.1</v>
      </c>
      <c r="O77" s="170">
        <v>81.8</v>
      </c>
    </row>
    <row r="78" spans="13:16" x14ac:dyDescent="0.15">
      <c r="M78" s="170">
        <v>37.5</v>
      </c>
      <c r="N78" s="170">
        <v>167</v>
      </c>
      <c r="O78" s="170">
        <v>82.67</v>
      </c>
    </row>
    <row r="79" spans="13:16" x14ac:dyDescent="0.15">
      <c r="M79" s="170">
        <v>38</v>
      </c>
      <c r="N79" s="170">
        <v>167.9</v>
      </c>
      <c r="O79" s="170">
        <v>83.53</v>
      </c>
    </row>
    <row r="80" spans="13:16" x14ac:dyDescent="0.15">
      <c r="M80" s="171">
        <v>38.5</v>
      </c>
      <c r="N80" s="170">
        <v>168.8</v>
      </c>
      <c r="O80" s="171">
        <v>84.7</v>
      </c>
      <c r="P80" s="172" t="s">
        <v>84</v>
      </c>
    </row>
    <row r="81" spans="13:15" x14ac:dyDescent="0.15">
      <c r="M81" s="170">
        <v>39</v>
      </c>
      <c r="N81" s="170">
        <v>169.7</v>
      </c>
      <c r="O81" s="170">
        <v>85.27</v>
      </c>
    </row>
    <row r="82" spans="13:15" x14ac:dyDescent="0.15">
      <c r="M82" s="170">
        <v>39.5</v>
      </c>
      <c r="N82" s="170">
        <v>170.6</v>
      </c>
      <c r="O82" s="170">
        <v>86.13</v>
      </c>
    </row>
    <row r="83" spans="13:15" x14ac:dyDescent="0.15">
      <c r="M83" s="170">
        <v>40</v>
      </c>
      <c r="N83" s="170">
        <v>171.5</v>
      </c>
      <c r="O83" s="170">
        <v>87</v>
      </c>
    </row>
    <row r="84" spans="13:15" x14ac:dyDescent="0.15">
      <c r="M84" s="170">
        <v>40.5</v>
      </c>
      <c r="N84" s="170">
        <v>172.4</v>
      </c>
      <c r="O84" s="170">
        <v>87.87</v>
      </c>
    </row>
    <row r="85" spans="13:15" x14ac:dyDescent="0.15">
      <c r="M85" s="170">
        <v>41</v>
      </c>
      <c r="N85" s="170">
        <v>173.3</v>
      </c>
      <c r="O85" s="170">
        <v>88.73</v>
      </c>
    </row>
    <row r="86" spans="13:15" x14ac:dyDescent="0.15">
      <c r="M86" s="170">
        <v>41.5</v>
      </c>
      <c r="N86" s="170">
        <v>174.2</v>
      </c>
      <c r="O86" s="170">
        <v>89.6</v>
      </c>
    </row>
    <row r="87" spans="13:15" x14ac:dyDescent="0.15">
      <c r="M87" s="170">
        <v>42</v>
      </c>
      <c r="N87" s="170">
        <v>175.1</v>
      </c>
      <c r="O87" s="170">
        <v>90.47</v>
      </c>
    </row>
    <row r="88" spans="13:15" x14ac:dyDescent="0.15">
      <c r="M88" s="170">
        <v>42.5</v>
      </c>
      <c r="N88" s="170">
        <v>176</v>
      </c>
      <c r="O88" s="170">
        <v>91.33</v>
      </c>
    </row>
    <row r="89" spans="13:15" x14ac:dyDescent="0.15">
      <c r="M89" s="170">
        <v>43</v>
      </c>
      <c r="N89" s="170">
        <v>176.9</v>
      </c>
      <c r="O89" s="170">
        <v>92.2</v>
      </c>
    </row>
    <row r="90" spans="13:15" x14ac:dyDescent="0.15">
      <c r="M90" s="170">
        <v>43.5</v>
      </c>
      <c r="N90" s="170">
        <v>177.8</v>
      </c>
      <c r="O90" s="170">
        <v>93.07</v>
      </c>
    </row>
    <row r="91" spans="13:15" x14ac:dyDescent="0.15">
      <c r="M91" s="170">
        <v>44</v>
      </c>
      <c r="N91" s="170">
        <v>178.7</v>
      </c>
      <c r="O91" s="170">
        <v>93.93</v>
      </c>
    </row>
    <row r="92" spans="13:15" x14ac:dyDescent="0.15">
      <c r="M92" s="170">
        <v>44.5</v>
      </c>
      <c r="N92" s="170">
        <v>179.6</v>
      </c>
      <c r="O92" s="170">
        <v>94.8</v>
      </c>
    </row>
    <row r="93" spans="13:15" x14ac:dyDescent="0.15">
      <c r="M93" s="170">
        <v>45</v>
      </c>
      <c r="N93" s="170">
        <v>180.5</v>
      </c>
      <c r="O93" s="170">
        <v>95.67</v>
      </c>
    </row>
    <row r="94" spans="13:15" x14ac:dyDescent="0.15">
      <c r="M94" s="170">
        <v>45.5</v>
      </c>
      <c r="N94" s="170">
        <v>181.4</v>
      </c>
      <c r="O94" s="170">
        <v>96.53</v>
      </c>
    </row>
    <row r="95" spans="13:15" x14ac:dyDescent="0.15">
      <c r="M95" s="170">
        <v>46</v>
      </c>
      <c r="N95" s="170">
        <v>182.3</v>
      </c>
      <c r="O95" s="170">
        <v>97.4</v>
      </c>
    </row>
    <row r="96" spans="13:15" x14ac:dyDescent="0.15">
      <c r="M96" s="170">
        <v>46.5</v>
      </c>
      <c r="N96" s="170">
        <v>183.2</v>
      </c>
      <c r="O96" s="170">
        <v>98.27</v>
      </c>
    </row>
    <row r="97" spans="13:15" x14ac:dyDescent="0.15">
      <c r="M97" s="170">
        <v>47</v>
      </c>
      <c r="N97" s="170">
        <v>184.1</v>
      </c>
      <c r="O97" s="170">
        <v>99.13</v>
      </c>
    </row>
    <row r="98" spans="13:15" x14ac:dyDescent="0.15">
      <c r="M98" s="170">
        <v>47.5</v>
      </c>
      <c r="N98" s="170">
        <v>185</v>
      </c>
      <c r="O98" s="170">
        <v>100</v>
      </c>
    </row>
    <row r="99" spans="13:15" x14ac:dyDescent="0.15">
      <c r="M99" s="170">
        <v>48</v>
      </c>
      <c r="N99" s="170">
        <v>185.77</v>
      </c>
      <c r="O99" s="170">
        <v>100.67</v>
      </c>
    </row>
    <row r="100" spans="13:15" x14ac:dyDescent="0.15">
      <c r="M100" s="170">
        <v>48.5</v>
      </c>
      <c r="N100" s="170">
        <v>186.54</v>
      </c>
      <c r="O100" s="170">
        <v>101.33</v>
      </c>
    </row>
    <row r="101" spans="13:15" x14ac:dyDescent="0.15">
      <c r="M101" s="170">
        <v>49</v>
      </c>
      <c r="N101" s="170">
        <v>187.31</v>
      </c>
      <c r="O101" s="170">
        <v>102</v>
      </c>
    </row>
    <row r="102" spans="13:15" x14ac:dyDescent="0.15">
      <c r="M102" s="170">
        <v>49.5</v>
      </c>
      <c r="N102" s="170">
        <v>188.08</v>
      </c>
      <c r="O102" s="170">
        <v>102.67</v>
      </c>
    </row>
    <row r="103" spans="13:15" x14ac:dyDescent="0.15">
      <c r="M103" s="170">
        <v>50</v>
      </c>
      <c r="N103" s="170">
        <v>188.85</v>
      </c>
      <c r="O103" s="170">
        <v>103.33</v>
      </c>
    </row>
    <row r="104" spans="13:15" x14ac:dyDescent="0.15">
      <c r="M104" s="170">
        <v>50.5</v>
      </c>
      <c r="N104" s="170">
        <v>189.63</v>
      </c>
      <c r="O104" s="170">
        <v>104</v>
      </c>
    </row>
    <row r="105" spans="13:15" x14ac:dyDescent="0.15">
      <c r="M105" s="170">
        <v>51</v>
      </c>
      <c r="N105" s="170">
        <v>190.4</v>
      </c>
      <c r="O105" s="170">
        <v>104.67</v>
      </c>
    </row>
    <row r="106" spans="13:15" x14ac:dyDescent="0.15">
      <c r="M106" s="170">
        <v>51.5</v>
      </c>
      <c r="N106" s="170">
        <v>191.17</v>
      </c>
      <c r="O106" s="170">
        <v>105.33</v>
      </c>
    </row>
    <row r="107" spans="13:15" x14ac:dyDescent="0.15">
      <c r="M107" s="170">
        <v>52</v>
      </c>
      <c r="N107" s="170">
        <v>191.94</v>
      </c>
      <c r="O107" s="170">
        <v>106</v>
      </c>
    </row>
    <row r="108" spans="13:15" x14ac:dyDescent="0.15">
      <c r="M108" s="170">
        <v>52.5</v>
      </c>
      <c r="N108" s="170">
        <v>192.71</v>
      </c>
      <c r="O108" s="170">
        <v>106.67</v>
      </c>
    </row>
    <row r="109" spans="13:15" x14ac:dyDescent="0.15">
      <c r="M109" s="170">
        <v>53</v>
      </c>
      <c r="N109" s="170">
        <v>193.48</v>
      </c>
      <c r="O109" s="170">
        <v>107.33</v>
      </c>
    </row>
    <row r="110" spans="13:15" x14ac:dyDescent="0.15">
      <c r="M110" s="170">
        <v>53.5</v>
      </c>
      <c r="N110" s="170">
        <v>194.25</v>
      </c>
      <c r="O110" s="170">
        <v>108</v>
      </c>
    </row>
    <row r="111" spans="13:15" x14ac:dyDescent="0.15">
      <c r="M111" s="170">
        <v>54</v>
      </c>
      <c r="N111" s="170">
        <v>195.02</v>
      </c>
      <c r="O111" s="170">
        <v>108.67</v>
      </c>
    </row>
    <row r="112" spans="13:15" x14ac:dyDescent="0.15">
      <c r="M112" s="170">
        <v>54.5</v>
      </c>
      <c r="N112" s="170">
        <v>195.79</v>
      </c>
      <c r="O112" s="170">
        <v>109.33</v>
      </c>
    </row>
    <row r="113" spans="13:15" x14ac:dyDescent="0.15">
      <c r="M113" s="170">
        <v>55</v>
      </c>
      <c r="N113" s="170">
        <v>196.56</v>
      </c>
      <c r="O113" s="170">
        <v>110</v>
      </c>
    </row>
    <row r="114" spans="13:15" x14ac:dyDescent="0.15">
      <c r="M114" s="170">
        <v>55.5</v>
      </c>
      <c r="N114" s="170">
        <v>197.33</v>
      </c>
      <c r="O114" s="170">
        <v>110.67</v>
      </c>
    </row>
    <row r="115" spans="13:15" x14ac:dyDescent="0.15">
      <c r="M115" s="170">
        <v>56</v>
      </c>
      <c r="N115" s="170">
        <v>198.1</v>
      </c>
      <c r="O115" s="170">
        <v>111.33</v>
      </c>
    </row>
    <row r="116" spans="13:15" x14ac:dyDescent="0.15">
      <c r="M116" s="170">
        <v>56.5</v>
      </c>
      <c r="N116" s="170">
        <v>198.88</v>
      </c>
      <c r="O116" s="170">
        <v>112</v>
      </c>
    </row>
    <row r="117" spans="13:15" x14ac:dyDescent="0.15">
      <c r="M117" s="170">
        <v>57</v>
      </c>
      <c r="N117" s="170">
        <v>199.65</v>
      </c>
      <c r="O117" s="170">
        <v>112.67</v>
      </c>
    </row>
    <row r="118" spans="13:15" x14ac:dyDescent="0.15">
      <c r="M118" s="170">
        <v>57.5</v>
      </c>
      <c r="N118" s="170">
        <v>200.42</v>
      </c>
      <c r="O118" s="170">
        <v>113.33</v>
      </c>
    </row>
    <row r="119" spans="13:15" x14ac:dyDescent="0.15">
      <c r="M119" s="170">
        <v>58</v>
      </c>
      <c r="N119" s="170">
        <v>201.19</v>
      </c>
      <c r="O119" s="170">
        <v>114</v>
      </c>
    </row>
    <row r="120" spans="13:15" x14ac:dyDescent="0.15">
      <c r="M120" s="170">
        <v>58.5</v>
      </c>
      <c r="N120" s="170">
        <v>201.96</v>
      </c>
      <c r="O120" s="170">
        <v>114.67</v>
      </c>
    </row>
    <row r="121" spans="13:15" x14ac:dyDescent="0.15">
      <c r="M121" s="170">
        <v>59</v>
      </c>
      <c r="N121" s="170">
        <v>202.73</v>
      </c>
      <c r="O121" s="170">
        <v>115.33</v>
      </c>
    </row>
    <row r="122" spans="13:15" x14ac:dyDescent="0.15">
      <c r="M122" s="170">
        <v>59.5</v>
      </c>
      <c r="N122" s="170">
        <v>203.5</v>
      </c>
      <c r="O122" s="170">
        <v>116</v>
      </c>
    </row>
    <row r="123" spans="13:15" x14ac:dyDescent="0.15">
      <c r="M123" s="170">
        <v>60</v>
      </c>
      <c r="N123" s="170">
        <v>204.27</v>
      </c>
      <c r="O123" s="170">
        <v>116.67</v>
      </c>
    </row>
    <row r="124" spans="13:15" x14ac:dyDescent="0.15">
      <c r="M124" s="170">
        <v>60.5</v>
      </c>
      <c r="N124" s="170">
        <v>205.04</v>
      </c>
      <c r="O124" s="170">
        <v>117.33</v>
      </c>
    </row>
    <row r="125" spans="13:15" x14ac:dyDescent="0.15">
      <c r="M125" s="170">
        <v>61</v>
      </c>
      <c r="N125" s="170">
        <v>205.81</v>
      </c>
      <c r="O125" s="170">
        <v>118</v>
      </c>
    </row>
    <row r="126" spans="13:15" x14ac:dyDescent="0.15">
      <c r="M126" s="170">
        <v>61.5</v>
      </c>
      <c r="N126" s="170">
        <v>206.58</v>
      </c>
      <c r="O126" s="170">
        <v>118.67</v>
      </c>
    </row>
    <row r="127" spans="13:15" x14ac:dyDescent="0.15">
      <c r="M127" s="170">
        <v>62</v>
      </c>
      <c r="N127" s="170">
        <v>207.35</v>
      </c>
      <c r="O127" s="170">
        <v>119.33</v>
      </c>
    </row>
    <row r="128" spans="13:15" x14ac:dyDescent="0.15">
      <c r="M128" s="170">
        <v>62.5</v>
      </c>
      <c r="N128" s="170">
        <v>208.13</v>
      </c>
      <c r="O128" s="170">
        <v>120</v>
      </c>
    </row>
    <row r="129" spans="13:15" x14ac:dyDescent="0.15">
      <c r="M129" s="170">
        <v>63</v>
      </c>
      <c r="N129" s="170">
        <v>208.9</v>
      </c>
      <c r="O129" s="170">
        <v>120.67</v>
      </c>
    </row>
    <row r="130" spans="13:15" x14ac:dyDescent="0.15">
      <c r="M130" s="170">
        <v>63.5</v>
      </c>
      <c r="N130" s="170">
        <v>209.67</v>
      </c>
      <c r="O130" s="170">
        <v>121.33</v>
      </c>
    </row>
    <row r="131" spans="13:15" x14ac:dyDescent="0.15">
      <c r="M131" s="170">
        <v>64</v>
      </c>
      <c r="N131" s="170">
        <v>210.44</v>
      </c>
      <c r="O131" s="170">
        <v>122</v>
      </c>
    </row>
    <row r="132" spans="13:15" x14ac:dyDescent="0.15">
      <c r="M132" s="170">
        <v>64.5</v>
      </c>
      <c r="N132" s="170">
        <v>211.21</v>
      </c>
      <c r="O132" s="170">
        <v>122.67</v>
      </c>
    </row>
    <row r="133" spans="13:15" x14ac:dyDescent="0.15">
      <c r="M133" s="170">
        <v>65</v>
      </c>
      <c r="N133" s="170">
        <v>211.98</v>
      </c>
      <c r="O133" s="170">
        <v>123.33</v>
      </c>
    </row>
    <row r="134" spans="13:15" x14ac:dyDescent="0.15">
      <c r="M134" s="170">
        <v>65.5</v>
      </c>
      <c r="N134" s="170">
        <v>212.75</v>
      </c>
      <c r="O134" s="170">
        <v>124</v>
      </c>
    </row>
    <row r="135" spans="13:15" x14ac:dyDescent="0.15">
      <c r="M135" s="170">
        <v>66</v>
      </c>
      <c r="N135" s="170">
        <v>213.52</v>
      </c>
      <c r="O135" s="170">
        <v>124.67</v>
      </c>
    </row>
    <row r="136" spans="13:15" x14ac:dyDescent="0.15">
      <c r="M136" s="170">
        <v>66.5</v>
      </c>
      <c r="N136" s="170">
        <v>214.29</v>
      </c>
      <c r="O136" s="170">
        <v>125.33</v>
      </c>
    </row>
    <row r="137" spans="13:15" x14ac:dyDescent="0.15">
      <c r="M137" s="170">
        <v>67</v>
      </c>
      <c r="N137" s="170">
        <v>215.06</v>
      </c>
      <c r="O137" s="170">
        <v>126</v>
      </c>
    </row>
    <row r="138" spans="13:15" x14ac:dyDescent="0.15">
      <c r="M138" s="170">
        <v>67.5</v>
      </c>
      <c r="N138" s="170">
        <v>215.83</v>
      </c>
      <c r="O138" s="170">
        <v>126.67</v>
      </c>
    </row>
    <row r="139" spans="13:15" x14ac:dyDescent="0.15">
      <c r="M139" s="170">
        <v>68</v>
      </c>
      <c r="N139" s="170">
        <v>216.6</v>
      </c>
      <c r="O139" s="170">
        <v>127.33</v>
      </c>
    </row>
    <row r="140" spans="13:15" x14ac:dyDescent="0.15">
      <c r="M140" s="170">
        <v>68.5</v>
      </c>
      <c r="N140" s="170">
        <v>217.38</v>
      </c>
      <c r="O140" s="170">
        <v>128</v>
      </c>
    </row>
    <row r="141" spans="13:15" x14ac:dyDescent="0.15">
      <c r="M141" s="170">
        <v>69</v>
      </c>
      <c r="N141" s="170">
        <v>218.15</v>
      </c>
      <c r="O141" s="170">
        <v>128.66999999999999</v>
      </c>
    </row>
    <row r="142" spans="13:15" x14ac:dyDescent="0.15">
      <c r="M142" s="170">
        <v>69.5</v>
      </c>
      <c r="N142" s="170">
        <v>218.92</v>
      </c>
      <c r="O142" s="170">
        <v>129.33000000000001</v>
      </c>
    </row>
    <row r="143" spans="13:15" x14ac:dyDescent="0.15">
      <c r="M143" s="170">
        <v>70</v>
      </c>
      <c r="N143" s="170">
        <v>219.69</v>
      </c>
      <c r="O143" s="170">
        <v>130</v>
      </c>
    </row>
    <row r="144" spans="13:15" x14ac:dyDescent="0.15">
      <c r="M144" s="170">
        <v>70.5</v>
      </c>
      <c r="N144" s="170">
        <v>220.46</v>
      </c>
      <c r="O144" s="170">
        <v>130.66999999999999</v>
      </c>
    </row>
    <row r="145" spans="13:15" x14ac:dyDescent="0.15">
      <c r="M145" s="170">
        <v>71</v>
      </c>
      <c r="N145" s="170">
        <v>221.23</v>
      </c>
      <c r="O145" s="170">
        <v>131.33000000000001</v>
      </c>
    </row>
    <row r="146" spans="13:15" x14ac:dyDescent="0.15">
      <c r="M146" s="170">
        <v>71.5</v>
      </c>
      <c r="N146" s="170">
        <v>222</v>
      </c>
      <c r="O146" s="170">
        <v>132</v>
      </c>
    </row>
    <row r="147" spans="13:15" x14ac:dyDescent="0.15">
      <c r="M147" s="170">
        <v>72</v>
      </c>
      <c r="N147" s="170">
        <v>222.59</v>
      </c>
      <c r="O147" s="170">
        <v>132.63999999999999</v>
      </c>
    </row>
    <row r="148" spans="13:15" x14ac:dyDescent="0.15">
      <c r="M148" s="170">
        <v>72.5</v>
      </c>
      <c r="N148" s="170">
        <v>223.18</v>
      </c>
      <c r="O148" s="170">
        <v>133.27000000000001</v>
      </c>
    </row>
    <row r="149" spans="13:15" x14ac:dyDescent="0.15">
      <c r="M149" s="170">
        <v>73</v>
      </c>
      <c r="N149" s="170">
        <v>223.77</v>
      </c>
      <c r="O149" s="170">
        <v>133.91</v>
      </c>
    </row>
    <row r="150" spans="13:15" x14ac:dyDescent="0.15">
      <c r="M150" s="170">
        <v>73.5</v>
      </c>
      <c r="N150" s="170">
        <v>224.36</v>
      </c>
      <c r="O150" s="170">
        <v>134.55000000000001</v>
      </c>
    </row>
    <row r="151" spans="13:15" x14ac:dyDescent="0.15">
      <c r="M151" s="170">
        <v>74</v>
      </c>
      <c r="N151" s="170">
        <v>224.95</v>
      </c>
      <c r="O151" s="170">
        <v>135.18</v>
      </c>
    </row>
    <row r="152" spans="13:15" x14ac:dyDescent="0.15">
      <c r="M152" s="170">
        <v>74.5</v>
      </c>
      <c r="N152" s="170">
        <v>225.55</v>
      </c>
      <c r="O152" s="170">
        <v>135.82</v>
      </c>
    </row>
    <row r="153" spans="13:15" x14ac:dyDescent="0.15">
      <c r="M153" s="170">
        <v>75</v>
      </c>
      <c r="N153" s="170">
        <v>226.14</v>
      </c>
      <c r="O153" s="170">
        <v>136.44999999999999</v>
      </c>
    </row>
    <row r="154" spans="13:15" x14ac:dyDescent="0.15">
      <c r="M154" s="170">
        <v>75.5</v>
      </c>
      <c r="N154" s="170">
        <v>226.73</v>
      </c>
      <c r="O154" s="170">
        <v>137.09</v>
      </c>
    </row>
    <row r="155" spans="13:15" x14ac:dyDescent="0.15">
      <c r="M155" s="170">
        <v>76</v>
      </c>
      <c r="N155" s="170">
        <v>227.32</v>
      </c>
      <c r="O155" s="170">
        <v>137.72999999999999</v>
      </c>
    </row>
    <row r="156" spans="13:15" x14ac:dyDescent="0.15">
      <c r="M156" s="170">
        <v>76.5</v>
      </c>
      <c r="N156" s="170">
        <v>227.91</v>
      </c>
      <c r="O156" s="170">
        <v>138.36000000000001</v>
      </c>
    </row>
    <row r="157" spans="13:15" x14ac:dyDescent="0.15">
      <c r="M157" s="170">
        <v>77</v>
      </c>
      <c r="N157" s="170">
        <v>228.5</v>
      </c>
      <c r="O157" s="170">
        <v>139</v>
      </c>
    </row>
    <row r="158" spans="13:15" x14ac:dyDescent="0.15">
      <c r="M158" s="170">
        <v>77.5</v>
      </c>
      <c r="N158" s="170">
        <v>229.09</v>
      </c>
      <c r="O158" s="170">
        <v>139.63999999999999</v>
      </c>
    </row>
    <row r="159" spans="13:15" x14ac:dyDescent="0.15">
      <c r="M159" s="170">
        <v>78</v>
      </c>
      <c r="N159" s="170">
        <v>229.68</v>
      </c>
      <c r="O159" s="170">
        <v>140.27000000000001</v>
      </c>
    </row>
    <row r="160" spans="13:15" x14ac:dyDescent="0.15">
      <c r="M160" s="170">
        <v>78.5</v>
      </c>
      <c r="N160" s="170">
        <v>230.27</v>
      </c>
      <c r="O160" s="170">
        <v>140.91</v>
      </c>
    </row>
    <row r="161" spans="13:16" x14ac:dyDescent="0.15">
      <c r="M161" s="170">
        <v>79</v>
      </c>
      <c r="N161" s="170">
        <v>230.86</v>
      </c>
      <c r="O161" s="170">
        <v>141.55000000000001</v>
      </c>
    </row>
    <row r="162" spans="13:16" x14ac:dyDescent="0.15">
      <c r="M162" s="170">
        <v>79.5</v>
      </c>
      <c r="N162" s="170">
        <v>231.45</v>
      </c>
      <c r="O162" s="170">
        <v>142.18</v>
      </c>
    </row>
    <row r="163" spans="13:16" x14ac:dyDescent="0.15">
      <c r="M163" s="170">
        <v>80</v>
      </c>
      <c r="N163" s="170">
        <v>232.05</v>
      </c>
      <c r="O163" s="170">
        <v>142.82</v>
      </c>
    </row>
    <row r="164" spans="13:16" x14ac:dyDescent="0.15">
      <c r="M164" s="170">
        <v>80.5</v>
      </c>
      <c r="N164" s="170">
        <v>232.64</v>
      </c>
      <c r="O164" s="170">
        <v>143.44999999999999</v>
      </c>
    </row>
    <row r="165" spans="13:16" x14ac:dyDescent="0.15">
      <c r="M165" s="170">
        <v>81</v>
      </c>
      <c r="N165" s="170">
        <v>233.23</v>
      </c>
      <c r="O165" s="170">
        <v>144.09</v>
      </c>
    </row>
    <row r="166" spans="13:16" x14ac:dyDescent="0.15">
      <c r="M166" s="170">
        <v>81.5</v>
      </c>
      <c r="N166" s="170">
        <v>233.82</v>
      </c>
      <c r="O166" s="170">
        <v>144.72999999999999</v>
      </c>
    </row>
    <row r="167" spans="13:16" x14ac:dyDescent="0.15">
      <c r="M167" s="170">
        <v>82</v>
      </c>
      <c r="N167" s="170">
        <v>234.41</v>
      </c>
      <c r="O167" s="170">
        <v>145.36000000000001</v>
      </c>
    </row>
    <row r="168" spans="13:16" x14ac:dyDescent="0.15">
      <c r="M168" s="170">
        <v>82.5</v>
      </c>
      <c r="N168" s="170">
        <v>235</v>
      </c>
      <c r="O168" s="170">
        <v>146</v>
      </c>
    </row>
    <row r="169" spans="13:16" x14ac:dyDescent="0.15">
      <c r="M169" s="170">
        <v>83</v>
      </c>
      <c r="N169" s="170">
        <v>235.59</v>
      </c>
      <c r="O169" s="170">
        <v>146.63999999999999</v>
      </c>
    </row>
    <row r="170" spans="13:16" x14ac:dyDescent="0.15">
      <c r="M170" s="170">
        <v>83.5</v>
      </c>
      <c r="N170" s="170">
        <v>236.18</v>
      </c>
      <c r="O170" s="170">
        <v>147.27000000000001</v>
      </c>
    </row>
    <row r="171" spans="13:16" x14ac:dyDescent="0.15">
      <c r="M171" s="170">
        <v>84</v>
      </c>
      <c r="N171" s="170">
        <v>236.77</v>
      </c>
      <c r="O171" s="170">
        <v>147.91</v>
      </c>
    </row>
    <row r="172" spans="13:16" x14ac:dyDescent="0.15">
      <c r="M172" s="170">
        <v>84.5</v>
      </c>
      <c r="N172" s="170">
        <v>237.36</v>
      </c>
      <c r="O172" s="170">
        <v>148.55000000000001</v>
      </c>
    </row>
    <row r="173" spans="13:16" x14ac:dyDescent="0.15">
      <c r="M173" s="170">
        <v>85</v>
      </c>
      <c r="N173" s="170">
        <v>237.95</v>
      </c>
      <c r="O173" s="170">
        <v>149.18</v>
      </c>
    </row>
    <row r="174" spans="13:16" x14ac:dyDescent="0.15">
      <c r="M174" s="170">
        <v>85.5</v>
      </c>
      <c r="N174" s="170">
        <v>238.55</v>
      </c>
      <c r="O174" s="170">
        <v>149.82</v>
      </c>
    </row>
    <row r="175" spans="13:16" x14ac:dyDescent="0.15">
      <c r="M175" s="171">
        <v>86</v>
      </c>
      <c r="N175" s="170">
        <v>239.14</v>
      </c>
      <c r="O175" s="171">
        <v>150.6</v>
      </c>
      <c r="P175" s="172" t="s">
        <v>85</v>
      </c>
    </row>
    <row r="176" spans="13:16" x14ac:dyDescent="0.15">
      <c r="M176" s="170">
        <v>86.5</v>
      </c>
      <c r="N176" s="170">
        <v>239.73</v>
      </c>
      <c r="O176" s="170">
        <v>151.09</v>
      </c>
    </row>
    <row r="177" spans="13:15" x14ac:dyDescent="0.15">
      <c r="M177" s="170">
        <v>87</v>
      </c>
      <c r="N177" s="170">
        <v>240.32</v>
      </c>
      <c r="O177" s="170">
        <v>151.72999999999999</v>
      </c>
    </row>
    <row r="178" spans="13:15" x14ac:dyDescent="0.15">
      <c r="M178" s="170">
        <v>87.5</v>
      </c>
      <c r="N178" s="170">
        <v>240.91</v>
      </c>
      <c r="O178" s="170">
        <v>152.36000000000001</v>
      </c>
    </row>
    <row r="179" spans="13:15" x14ac:dyDescent="0.15">
      <c r="M179" s="170">
        <v>88</v>
      </c>
      <c r="N179" s="170">
        <v>241.5</v>
      </c>
      <c r="O179" s="170">
        <v>153</v>
      </c>
    </row>
    <row r="180" spans="13:15" x14ac:dyDescent="0.15">
      <c r="M180" s="170">
        <v>88.5</v>
      </c>
      <c r="N180" s="170">
        <v>242.09</v>
      </c>
      <c r="O180" s="170">
        <v>153.63999999999999</v>
      </c>
    </row>
    <row r="181" spans="13:15" x14ac:dyDescent="0.15">
      <c r="M181" s="170">
        <v>89</v>
      </c>
      <c r="N181" s="170">
        <v>242.68</v>
      </c>
      <c r="O181" s="170">
        <v>154.27000000000001</v>
      </c>
    </row>
    <row r="182" spans="13:15" x14ac:dyDescent="0.15">
      <c r="M182" s="170">
        <v>89.5</v>
      </c>
      <c r="N182" s="170">
        <v>243.27</v>
      </c>
      <c r="O182" s="170">
        <v>154.91</v>
      </c>
    </row>
    <row r="183" spans="13:15" x14ac:dyDescent="0.15">
      <c r="M183" s="170">
        <v>90</v>
      </c>
      <c r="N183" s="170">
        <v>243.86</v>
      </c>
      <c r="O183" s="170">
        <v>155.55000000000001</v>
      </c>
    </row>
    <row r="184" spans="13:15" x14ac:dyDescent="0.15">
      <c r="M184" s="170">
        <v>90.5</v>
      </c>
      <c r="N184" s="170">
        <v>244.45</v>
      </c>
      <c r="O184" s="170">
        <v>156.18</v>
      </c>
    </row>
    <row r="185" spans="13:15" x14ac:dyDescent="0.15">
      <c r="M185" s="170">
        <v>91</v>
      </c>
      <c r="N185" s="170">
        <v>245.05</v>
      </c>
      <c r="O185" s="170">
        <v>156.82</v>
      </c>
    </row>
    <row r="186" spans="13:15" x14ac:dyDescent="0.15">
      <c r="M186" s="170">
        <v>91.5</v>
      </c>
      <c r="N186" s="170">
        <v>245.64</v>
      </c>
      <c r="O186" s="170">
        <v>157.44999999999999</v>
      </c>
    </row>
    <row r="187" spans="13:15" x14ac:dyDescent="0.15">
      <c r="M187" s="170">
        <v>92</v>
      </c>
      <c r="N187" s="170">
        <v>246.23</v>
      </c>
      <c r="O187" s="170">
        <v>158.09</v>
      </c>
    </row>
    <row r="188" spans="13:15" x14ac:dyDescent="0.15">
      <c r="M188" s="170">
        <v>92.5</v>
      </c>
      <c r="N188" s="170">
        <v>246.82</v>
      </c>
      <c r="O188" s="170">
        <v>158.72999999999999</v>
      </c>
    </row>
    <row r="189" spans="13:15" x14ac:dyDescent="0.15">
      <c r="M189" s="170">
        <v>93</v>
      </c>
      <c r="N189" s="170">
        <v>247.41</v>
      </c>
      <c r="O189" s="170">
        <v>159.36000000000001</v>
      </c>
    </row>
    <row r="190" spans="13:15" x14ac:dyDescent="0.15">
      <c r="M190" s="170">
        <v>93.5</v>
      </c>
      <c r="N190" s="170">
        <v>248</v>
      </c>
      <c r="O190" s="170">
        <v>160</v>
      </c>
    </row>
    <row r="191" spans="13:15" x14ac:dyDescent="0.15">
      <c r="M191" s="170">
        <v>94</v>
      </c>
      <c r="N191" s="170">
        <v>248.54</v>
      </c>
      <c r="O191" s="170">
        <v>160.5</v>
      </c>
    </row>
    <row r="192" spans="13:15" x14ac:dyDescent="0.15">
      <c r="M192" s="170">
        <v>94.5</v>
      </c>
      <c r="N192" s="170">
        <v>249.08</v>
      </c>
      <c r="O192" s="170">
        <v>161</v>
      </c>
    </row>
    <row r="193" spans="13:15" x14ac:dyDescent="0.15">
      <c r="M193" s="170">
        <v>95</v>
      </c>
      <c r="N193" s="170">
        <v>249.63</v>
      </c>
      <c r="O193" s="170">
        <v>161.5</v>
      </c>
    </row>
    <row r="194" spans="13:15" x14ac:dyDescent="0.15">
      <c r="M194" s="170">
        <v>95.5</v>
      </c>
      <c r="N194" s="170">
        <v>250.17</v>
      </c>
      <c r="O194" s="170">
        <v>162</v>
      </c>
    </row>
    <row r="195" spans="13:15" x14ac:dyDescent="0.15">
      <c r="M195" s="170">
        <v>96</v>
      </c>
      <c r="N195" s="170">
        <v>250.71</v>
      </c>
      <c r="O195" s="170">
        <v>162.5</v>
      </c>
    </row>
    <row r="196" spans="13:15" x14ac:dyDescent="0.15">
      <c r="M196" s="170">
        <v>96.5</v>
      </c>
      <c r="N196" s="170">
        <v>251.25</v>
      </c>
      <c r="O196" s="170">
        <v>163</v>
      </c>
    </row>
    <row r="197" spans="13:15" x14ac:dyDescent="0.15">
      <c r="M197" s="170">
        <v>97</v>
      </c>
      <c r="N197" s="170">
        <v>251.79</v>
      </c>
      <c r="O197" s="170">
        <v>163.5</v>
      </c>
    </row>
    <row r="198" spans="13:15" x14ac:dyDescent="0.15">
      <c r="M198" s="170">
        <v>97.5</v>
      </c>
      <c r="N198" s="170">
        <v>252.33</v>
      </c>
      <c r="O198" s="170">
        <v>164</v>
      </c>
    </row>
    <row r="199" spans="13:15" x14ac:dyDescent="0.15">
      <c r="M199" s="170">
        <v>98</v>
      </c>
      <c r="N199" s="170">
        <v>252.88</v>
      </c>
      <c r="O199" s="170">
        <v>164.5</v>
      </c>
    </row>
    <row r="200" spans="13:15" x14ac:dyDescent="0.15">
      <c r="M200" s="170">
        <v>98.5</v>
      </c>
      <c r="N200" s="170">
        <v>253.42</v>
      </c>
      <c r="O200" s="170">
        <v>165</v>
      </c>
    </row>
    <row r="201" spans="13:15" x14ac:dyDescent="0.15">
      <c r="M201" s="170">
        <v>99</v>
      </c>
      <c r="N201" s="170">
        <v>253.96</v>
      </c>
      <c r="O201" s="170">
        <v>165.5</v>
      </c>
    </row>
    <row r="202" spans="13:15" x14ac:dyDescent="0.15">
      <c r="M202" s="170">
        <v>99.5</v>
      </c>
      <c r="N202" s="170">
        <v>254.5</v>
      </c>
      <c r="O202" s="170">
        <v>166</v>
      </c>
    </row>
    <row r="203" spans="13:15" x14ac:dyDescent="0.15">
      <c r="M203" s="170">
        <v>100</v>
      </c>
      <c r="N203" s="170">
        <v>255.04</v>
      </c>
      <c r="O203" s="170">
        <v>166.5</v>
      </c>
    </row>
    <row r="204" spans="13:15" x14ac:dyDescent="0.15">
      <c r="M204" s="170">
        <v>100.5</v>
      </c>
      <c r="N204" s="170">
        <v>255.58</v>
      </c>
      <c r="O204" s="170">
        <v>167</v>
      </c>
    </row>
    <row r="205" spans="13:15" x14ac:dyDescent="0.15">
      <c r="M205" s="170">
        <v>101</v>
      </c>
      <c r="N205" s="170">
        <v>256.13</v>
      </c>
      <c r="O205" s="170">
        <v>167.5</v>
      </c>
    </row>
    <row r="206" spans="13:15" x14ac:dyDescent="0.15">
      <c r="M206" s="170">
        <v>101.5</v>
      </c>
      <c r="N206" s="170">
        <v>256.67</v>
      </c>
      <c r="O206" s="170">
        <v>168</v>
      </c>
    </row>
    <row r="207" spans="13:15" x14ac:dyDescent="0.15">
      <c r="M207" s="170">
        <v>102</v>
      </c>
      <c r="N207" s="170">
        <v>257.20999999999998</v>
      </c>
      <c r="O207" s="170">
        <v>168.5</v>
      </c>
    </row>
    <row r="208" spans="13:15" x14ac:dyDescent="0.15">
      <c r="M208" s="170">
        <v>102.5</v>
      </c>
      <c r="N208" s="170">
        <v>257.75</v>
      </c>
      <c r="O208" s="170">
        <v>169</v>
      </c>
    </row>
    <row r="209" spans="13:15" x14ac:dyDescent="0.15">
      <c r="M209" s="170">
        <v>103</v>
      </c>
      <c r="N209" s="170">
        <v>258.29000000000002</v>
      </c>
      <c r="O209" s="170">
        <v>169.5</v>
      </c>
    </row>
    <row r="210" spans="13:15" x14ac:dyDescent="0.15">
      <c r="M210" s="170">
        <v>103.5</v>
      </c>
      <c r="N210" s="170">
        <v>258.83</v>
      </c>
      <c r="O210" s="170">
        <v>170</v>
      </c>
    </row>
    <row r="211" spans="13:15" x14ac:dyDescent="0.15">
      <c r="M211" s="170">
        <v>104</v>
      </c>
      <c r="N211" s="170">
        <v>259.38</v>
      </c>
      <c r="O211" s="170">
        <v>170.5</v>
      </c>
    </row>
    <row r="212" spans="13:15" x14ac:dyDescent="0.15">
      <c r="M212" s="170">
        <v>104.5</v>
      </c>
      <c r="N212" s="170">
        <v>259.92</v>
      </c>
      <c r="O212" s="170">
        <v>171</v>
      </c>
    </row>
    <row r="213" spans="13:15" x14ac:dyDescent="0.15">
      <c r="M213" s="170">
        <v>105</v>
      </c>
      <c r="N213" s="170">
        <v>260.45999999999998</v>
      </c>
      <c r="O213" s="170">
        <v>171.5</v>
      </c>
    </row>
    <row r="214" spans="13:15" x14ac:dyDescent="0.15">
      <c r="M214" s="170">
        <v>105.5</v>
      </c>
      <c r="N214" s="170">
        <v>261</v>
      </c>
      <c r="O214" s="170">
        <v>172</v>
      </c>
    </row>
    <row r="215" spans="13:15" x14ac:dyDescent="0.15">
      <c r="M215" s="170">
        <v>106</v>
      </c>
      <c r="N215" s="170">
        <v>261.54000000000002</v>
      </c>
      <c r="O215" s="170">
        <v>172.5</v>
      </c>
    </row>
    <row r="216" spans="13:15" x14ac:dyDescent="0.15">
      <c r="M216" s="170">
        <v>106.5</v>
      </c>
      <c r="N216" s="170">
        <v>262.08</v>
      </c>
      <c r="O216" s="170">
        <v>173</v>
      </c>
    </row>
    <row r="217" spans="13:15" x14ac:dyDescent="0.15">
      <c r="M217" s="170">
        <v>107</v>
      </c>
      <c r="N217" s="170">
        <v>262.63</v>
      </c>
      <c r="O217" s="170">
        <v>173.5</v>
      </c>
    </row>
    <row r="218" spans="13:15" x14ac:dyDescent="0.15">
      <c r="M218" s="170">
        <v>107.5</v>
      </c>
      <c r="N218" s="170">
        <v>263.17</v>
      </c>
      <c r="O218" s="170">
        <v>174</v>
      </c>
    </row>
    <row r="219" spans="13:15" x14ac:dyDescent="0.15">
      <c r="M219" s="170">
        <v>108</v>
      </c>
      <c r="N219" s="170">
        <v>263.70999999999998</v>
      </c>
      <c r="O219" s="170">
        <v>174.5</v>
      </c>
    </row>
    <row r="220" spans="13:15" x14ac:dyDescent="0.15">
      <c r="M220" s="170">
        <v>108.5</v>
      </c>
      <c r="N220" s="170">
        <v>264.25</v>
      </c>
      <c r="O220" s="170">
        <v>175</v>
      </c>
    </row>
    <row r="221" spans="13:15" x14ac:dyDescent="0.15">
      <c r="M221" s="170">
        <v>109</v>
      </c>
      <c r="N221" s="170">
        <v>264.79000000000002</v>
      </c>
      <c r="O221" s="170">
        <v>175.5</v>
      </c>
    </row>
    <row r="222" spans="13:15" x14ac:dyDescent="0.15">
      <c r="M222" s="170">
        <v>109.5</v>
      </c>
      <c r="N222" s="170">
        <v>265.33</v>
      </c>
      <c r="O222" s="170">
        <v>176</v>
      </c>
    </row>
    <row r="223" spans="13:15" x14ac:dyDescent="0.15">
      <c r="M223" s="170">
        <v>110</v>
      </c>
      <c r="N223" s="170">
        <v>265.88</v>
      </c>
      <c r="O223" s="170">
        <v>176.5</v>
      </c>
    </row>
    <row r="224" spans="13:15" x14ac:dyDescent="0.15">
      <c r="M224" s="170">
        <v>110.5</v>
      </c>
      <c r="N224" s="170">
        <v>266.42</v>
      </c>
      <c r="O224" s="170">
        <v>177</v>
      </c>
    </row>
    <row r="225" spans="13:15" x14ac:dyDescent="0.15">
      <c r="M225" s="170">
        <v>111</v>
      </c>
      <c r="N225" s="170">
        <v>266.95999999999998</v>
      </c>
      <c r="O225" s="170">
        <v>177.5</v>
      </c>
    </row>
    <row r="226" spans="13:15" x14ac:dyDescent="0.15">
      <c r="M226" s="170">
        <v>111.5</v>
      </c>
      <c r="N226" s="170">
        <v>267.5</v>
      </c>
      <c r="O226" s="170">
        <v>178</v>
      </c>
    </row>
    <row r="227" spans="13:15" x14ac:dyDescent="0.15">
      <c r="M227" s="170">
        <v>112</v>
      </c>
      <c r="N227" s="170">
        <v>268.04000000000002</v>
      </c>
      <c r="O227" s="170">
        <v>178.5</v>
      </c>
    </row>
    <row r="228" spans="13:15" x14ac:dyDescent="0.15">
      <c r="M228" s="170">
        <v>112.5</v>
      </c>
      <c r="N228" s="170">
        <v>268.58</v>
      </c>
      <c r="O228" s="170">
        <v>179</v>
      </c>
    </row>
    <row r="229" spans="13:15" x14ac:dyDescent="0.15">
      <c r="M229" s="170">
        <v>113</v>
      </c>
      <c r="N229" s="170">
        <v>269.13</v>
      </c>
      <c r="O229" s="170">
        <v>179.5</v>
      </c>
    </row>
    <row r="230" spans="13:15" x14ac:dyDescent="0.15">
      <c r="M230" s="170">
        <v>113.5</v>
      </c>
      <c r="N230" s="170">
        <v>269.67</v>
      </c>
      <c r="O230" s="170">
        <v>180</v>
      </c>
    </row>
    <row r="231" spans="13:15" x14ac:dyDescent="0.15">
      <c r="M231" s="170">
        <v>114</v>
      </c>
      <c r="N231" s="170">
        <v>270.20999999999998</v>
      </c>
      <c r="O231" s="170">
        <v>180.5</v>
      </c>
    </row>
    <row r="232" spans="13:15" x14ac:dyDescent="0.15">
      <c r="M232" s="170">
        <v>114.5</v>
      </c>
      <c r="N232" s="170">
        <v>270.75</v>
      </c>
      <c r="O232" s="170">
        <v>181</v>
      </c>
    </row>
    <row r="233" spans="13:15" x14ac:dyDescent="0.15">
      <c r="M233" s="170">
        <v>115</v>
      </c>
      <c r="N233" s="170">
        <v>271.29000000000002</v>
      </c>
      <c r="O233" s="170">
        <v>181.5</v>
      </c>
    </row>
    <row r="234" spans="13:15" x14ac:dyDescent="0.15">
      <c r="M234" s="170">
        <v>115.5</v>
      </c>
      <c r="N234" s="170">
        <v>271.83</v>
      </c>
      <c r="O234" s="170">
        <v>182</v>
      </c>
    </row>
    <row r="235" spans="13:15" x14ac:dyDescent="0.15">
      <c r="M235" s="170">
        <v>116</v>
      </c>
      <c r="N235" s="170">
        <v>272.38</v>
      </c>
      <c r="O235" s="170">
        <v>182.5</v>
      </c>
    </row>
    <row r="236" spans="13:15" x14ac:dyDescent="0.15">
      <c r="M236" s="170">
        <v>116.5</v>
      </c>
      <c r="N236" s="170">
        <v>272.92</v>
      </c>
      <c r="O236" s="170">
        <v>183</v>
      </c>
    </row>
    <row r="237" spans="13:15" x14ac:dyDescent="0.15">
      <c r="M237" s="170">
        <v>117</v>
      </c>
      <c r="N237" s="170">
        <v>273.45999999999998</v>
      </c>
      <c r="O237" s="170">
        <v>183.5</v>
      </c>
    </row>
    <row r="238" spans="13:15" x14ac:dyDescent="0.15">
      <c r="M238" s="170">
        <v>117.5</v>
      </c>
      <c r="N238" s="170">
        <v>274</v>
      </c>
      <c r="O238" s="170">
        <v>184</v>
      </c>
    </row>
    <row r="239" spans="13:15" x14ac:dyDescent="0.15">
      <c r="M239" s="170">
        <v>118</v>
      </c>
      <c r="N239" s="170">
        <v>274.45999999999998</v>
      </c>
      <c r="O239" s="170">
        <v>184.46</v>
      </c>
    </row>
    <row r="240" spans="13:15" x14ac:dyDescent="0.15">
      <c r="M240" s="170">
        <v>118.5</v>
      </c>
      <c r="N240" s="170">
        <v>274.93</v>
      </c>
      <c r="O240" s="170">
        <v>184.93</v>
      </c>
    </row>
    <row r="241" spans="13:15" x14ac:dyDescent="0.15">
      <c r="M241" s="170">
        <v>119</v>
      </c>
      <c r="N241" s="170">
        <v>275.39</v>
      </c>
      <c r="O241" s="170">
        <v>185.39</v>
      </c>
    </row>
    <row r="242" spans="13:15" x14ac:dyDescent="0.15">
      <c r="M242" s="170">
        <v>119.5</v>
      </c>
      <c r="N242" s="170">
        <v>275.86</v>
      </c>
      <c r="O242" s="170">
        <v>185.86</v>
      </c>
    </row>
    <row r="243" spans="13:15" x14ac:dyDescent="0.15">
      <c r="M243" s="170">
        <v>120</v>
      </c>
      <c r="N243" s="170">
        <v>276.32</v>
      </c>
      <c r="O243" s="170">
        <v>186.32</v>
      </c>
    </row>
    <row r="244" spans="13:15" x14ac:dyDescent="0.15">
      <c r="M244" s="170">
        <v>120.5</v>
      </c>
      <c r="N244" s="170">
        <v>276.79000000000002</v>
      </c>
      <c r="O244" s="170">
        <v>186.79</v>
      </c>
    </row>
    <row r="245" spans="13:15" x14ac:dyDescent="0.15">
      <c r="M245" s="170">
        <v>121</v>
      </c>
      <c r="N245" s="170">
        <v>277.25</v>
      </c>
      <c r="O245" s="170">
        <v>187.25</v>
      </c>
    </row>
    <row r="246" spans="13:15" x14ac:dyDescent="0.15">
      <c r="M246" s="170">
        <v>121.5</v>
      </c>
      <c r="N246" s="170">
        <v>277.70999999999998</v>
      </c>
      <c r="O246" s="170">
        <v>187.71</v>
      </c>
    </row>
    <row r="247" spans="13:15" x14ac:dyDescent="0.15">
      <c r="M247" s="170">
        <v>122</v>
      </c>
      <c r="N247" s="170">
        <v>278.18</v>
      </c>
      <c r="O247" s="170">
        <v>188.18</v>
      </c>
    </row>
    <row r="248" spans="13:15" x14ac:dyDescent="0.15">
      <c r="M248" s="170">
        <v>122.5</v>
      </c>
      <c r="N248" s="170">
        <v>278.64</v>
      </c>
      <c r="O248" s="170">
        <v>188.64</v>
      </c>
    </row>
    <row r="249" spans="13:15" x14ac:dyDescent="0.15">
      <c r="M249" s="170">
        <v>123</v>
      </c>
      <c r="N249" s="170">
        <v>279.11</v>
      </c>
      <c r="O249" s="170">
        <v>189.11</v>
      </c>
    </row>
    <row r="250" spans="13:15" x14ac:dyDescent="0.15">
      <c r="M250" s="170">
        <v>123.5</v>
      </c>
      <c r="N250" s="170">
        <v>279.57</v>
      </c>
      <c r="O250" s="170">
        <v>189.57</v>
      </c>
    </row>
    <row r="251" spans="13:15" x14ac:dyDescent="0.15">
      <c r="M251" s="170">
        <v>124</v>
      </c>
      <c r="N251" s="170">
        <v>280.04000000000002</v>
      </c>
      <c r="O251" s="170">
        <v>190.04</v>
      </c>
    </row>
    <row r="252" spans="13:15" x14ac:dyDescent="0.15">
      <c r="M252" s="170">
        <v>124.5</v>
      </c>
      <c r="N252" s="170">
        <v>280.5</v>
      </c>
      <c r="O252" s="170">
        <v>190.5</v>
      </c>
    </row>
    <row r="253" spans="13:15" x14ac:dyDescent="0.15">
      <c r="M253" s="170">
        <v>125</v>
      </c>
      <c r="N253" s="170">
        <v>280.95999999999998</v>
      </c>
      <c r="O253" s="170">
        <v>190.96</v>
      </c>
    </row>
    <row r="254" spans="13:15" x14ac:dyDescent="0.15">
      <c r="M254" s="170">
        <v>125.5</v>
      </c>
      <c r="N254" s="170">
        <v>281.43</v>
      </c>
      <c r="O254" s="170">
        <v>191.43</v>
      </c>
    </row>
    <row r="255" spans="13:15" x14ac:dyDescent="0.15">
      <c r="M255" s="170">
        <v>126</v>
      </c>
      <c r="N255" s="170">
        <v>281.89</v>
      </c>
      <c r="O255" s="170">
        <v>191.89</v>
      </c>
    </row>
    <row r="256" spans="13:15" x14ac:dyDescent="0.15">
      <c r="M256" s="170">
        <v>126.5</v>
      </c>
      <c r="N256" s="170">
        <v>282.36</v>
      </c>
      <c r="O256" s="170">
        <v>192.36</v>
      </c>
    </row>
    <row r="257" spans="13:15" x14ac:dyDescent="0.15">
      <c r="M257" s="170">
        <v>127</v>
      </c>
      <c r="N257" s="170">
        <v>282.82</v>
      </c>
      <c r="O257" s="170">
        <v>192.82</v>
      </c>
    </row>
    <row r="258" spans="13:15" x14ac:dyDescent="0.15">
      <c r="M258" s="170">
        <v>127.5</v>
      </c>
      <c r="N258" s="170">
        <v>283.29000000000002</v>
      </c>
      <c r="O258" s="170">
        <v>193.29</v>
      </c>
    </row>
    <row r="259" spans="13:15" x14ac:dyDescent="0.15">
      <c r="M259" s="170">
        <v>128</v>
      </c>
      <c r="N259" s="170">
        <v>283.75</v>
      </c>
      <c r="O259" s="170">
        <v>193.75</v>
      </c>
    </row>
    <row r="260" spans="13:15" x14ac:dyDescent="0.15">
      <c r="M260" s="170">
        <v>128.5</v>
      </c>
      <c r="N260" s="170">
        <v>284.20999999999998</v>
      </c>
      <c r="O260" s="170">
        <v>194.21</v>
      </c>
    </row>
    <row r="261" spans="13:15" x14ac:dyDescent="0.15">
      <c r="M261" s="170">
        <v>129</v>
      </c>
      <c r="N261" s="170">
        <v>284.68</v>
      </c>
      <c r="O261" s="170">
        <v>194.68</v>
      </c>
    </row>
    <row r="262" spans="13:15" x14ac:dyDescent="0.15">
      <c r="M262" s="170">
        <v>129.5</v>
      </c>
      <c r="N262" s="170">
        <v>285.14</v>
      </c>
      <c r="O262" s="170">
        <v>195.14</v>
      </c>
    </row>
    <row r="263" spans="13:15" x14ac:dyDescent="0.15">
      <c r="M263" s="170">
        <v>130</v>
      </c>
      <c r="N263" s="170">
        <v>285.61</v>
      </c>
      <c r="O263" s="170">
        <v>195.61</v>
      </c>
    </row>
    <row r="264" spans="13:15" x14ac:dyDescent="0.15">
      <c r="M264" s="170">
        <v>130.5</v>
      </c>
      <c r="N264" s="170">
        <v>286.07</v>
      </c>
      <c r="O264" s="170">
        <v>196.07</v>
      </c>
    </row>
    <row r="265" spans="13:15" x14ac:dyDescent="0.15">
      <c r="M265" s="170">
        <v>131</v>
      </c>
      <c r="N265" s="170">
        <v>286.54000000000002</v>
      </c>
      <c r="O265" s="170">
        <v>196.54</v>
      </c>
    </row>
    <row r="266" spans="13:15" x14ac:dyDescent="0.15">
      <c r="M266" s="170">
        <v>131.5</v>
      </c>
      <c r="N266" s="170">
        <v>287</v>
      </c>
      <c r="O266" s="170">
        <v>197</v>
      </c>
    </row>
    <row r="267" spans="13:15" x14ac:dyDescent="0.15">
      <c r="M267" s="170">
        <v>132</v>
      </c>
      <c r="N267" s="170">
        <v>287.45999999999998</v>
      </c>
      <c r="O267" s="170">
        <v>197.46</v>
      </c>
    </row>
    <row r="268" spans="13:15" x14ac:dyDescent="0.15">
      <c r="M268" s="170">
        <v>132.5</v>
      </c>
      <c r="N268" s="170">
        <v>287.93</v>
      </c>
      <c r="O268" s="170">
        <v>197.93</v>
      </c>
    </row>
    <row r="269" spans="13:15" x14ac:dyDescent="0.15">
      <c r="M269" s="170">
        <v>133</v>
      </c>
      <c r="N269" s="170">
        <v>288.39</v>
      </c>
      <c r="O269" s="170">
        <v>198.39</v>
      </c>
    </row>
    <row r="270" spans="13:15" x14ac:dyDescent="0.15">
      <c r="M270" s="170">
        <v>133.5</v>
      </c>
      <c r="N270" s="170">
        <v>288.86</v>
      </c>
      <c r="O270" s="170">
        <v>198.86</v>
      </c>
    </row>
    <row r="271" spans="13:15" x14ac:dyDescent="0.15">
      <c r="M271" s="170">
        <v>134</v>
      </c>
      <c r="N271" s="170">
        <v>289.32</v>
      </c>
      <c r="O271" s="170">
        <v>199.32</v>
      </c>
    </row>
    <row r="272" spans="13:15" x14ac:dyDescent="0.15">
      <c r="M272" s="170">
        <v>134.5</v>
      </c>
      <c r="N272" s="170">
        <v>289.79000000000002</v>
      </c>
      <c r="O272" s="170">
        <v>199.79</v>
      </c>
    </row>
    <row r="273" spans="13:15" x14ac:dyDescent="0.15">
      <c r="M273" s="170">
        <v>135</v>
      </c>
      <c r="N273" s="170">
        <v>290.25</v>
      </c>
      <c r="O273" s="170">
        <v>200.25</v>
      </c>
    </row>
    <row r="274" spans="13:15" x14ac:dyDescent="0.15">
      <c r="M274" s="170">
        <v>135.5</v>
      </c>
      <c r="N274" s="170">
        <v>290.70999999999998</v>
      </c>
      <c r="O274" s="170">
        <v>200.71</v>
      </c>
    </row>
    <row r="275" spans="13:15" x14ac:dyDescent="0.15">
      <c r="M275" s="170">
        <v>136</v>
      </c>
      <c r="N275" s="170">
        <v>291.18</v>
      </c>
      <c r="O275" s="170">
        <v>201.18</v>
      </c>
    </row>
    <row r="276" spans="13:15" x14ac:dyDescent="0.15">
      <c r="M276" s="170">
        <v>136.5</v>
      </c>
      <c r="N276" s="170">
        <v>291.64</v>
      </c>
      <c r="O276" s="170">
        <v>201.64</v>
      </c>
    </row>
    <row r="277" spans="13:15" x14ac:dyDescent="0.15">
      <c r="M277" s="170">
        <v>137</v>
      </c>
      <c r="N277" s="170">
        <v>292.11</v>
      </c>
      <c r="O277" s="170">
        <v>202.11</v>
      </c>
    </row>
    <row r="278" spans="13:15" x14ac:dyDescent="0.15">
      <c r="M278" s="170">
        <v>137.5</v>
      </c>
      <c r="N278" s="170">
        <v>292.57</v>
      </c>
      <c r="O278" s="170">
        <v>202.57</v>
      </c>
    </row>
    <row r="279" spans="13:15" x14ac:dyDescent="0.15">
      <c r="M279" s="170">
        <v>138</v>
      </c>
      <c r="N279" s="170">
        <v>293.04000000000002</v>
      </c>
      <c r="O279" s="170">
        <v>203.04</v>
      </c>
    </row>
    <row r="280" spans="13:15" x14ac:dyDescent="0.15">
      <c r="M280" s="170">
        <v>138.5</v>
      </c>
      <c r="N280" s="170">
        <v>293.5</v>
      </c>
      <c r="O280" s="170">
        <v>203.5</v>
      </c>
    </row>
    <row r="281" spans="13:15" x14ac:dyDescent="0.15">
      <c r="M281" s="170">
        <v>139</v>
      </c>
      <c r="N281" s="170">
        <v>293.95999999999998</v>
      </c>
      <c r="O281" s="170">
        <v>203.96</v>
      </c>
    </row>
    <row r="282" spans="13:15" x14ac:dyDescent="0.15">
      <c r="M282" s="170">
        <v>139.5</v>
      </c>
      <c r="N282" s="170">
        <v>294.43</v>
      </c>
      <c r="O282" s="170">
        <v>204.43</v>
      </c>
    </row>
    <row r="283" spans="13:15" x14ac:dyDescent="0.15">
      <c r="M283" s="170">
        <v>140</v>
      </c>
      <c r="N283" s="170">
        <v>294.89</v>
      </c>
      <c r="O283" s="170">
        <v>204.89</v>
      </c>
    </row>
    <row r="284" spans="13:15" x14ac:dyDescent="0.15">
      <c r="M284" s="170">
        <v>140.5</v>
      </c>
      <c r="N284" s="170">
        <v>295.36</v>
      </c>
      <c r="O284" s="170">
        <v>205.36</v>
      </c>
    </row>
    <row r="285" spans="13:15" x14ac:dyDescent="0.15">
      <c r="M285" s="170">
        <v>141</v>
      </c>
      <c r="N285" s="170">
        <v>295.82</v>
      </c>
      <c r="O285" s="170">
        <v>205.82</v>
      </c>
    </row>
    <row r="286" spans="13:15" x14ac:dyDescent="0.15">
      <c r="M286" s="170">
        <v>141.5</v>
      </c>
      <c r="N286" s="170">
        <v>296.29000000000002</v>
      </c>
      <c r="O286" s="170">
        <v>206.29</v>
      </c>
    </row>
    <row r="287" spans="13:15" x14ac:dyDescent="0.15">
      <c r="M287" s="170">
        <v>142</v>
      </c>
      <c r="N287" s="170">
        <v>296.75</v>
      </c>
      <c r="O287" s="170">
        <v>206.75</v>
      </c>
    </row>
    <row r="288" spans="13:15" x14ac:dyDescent="0.15">
      <c r="M288" s="170">
        <v>142.5</v>
      </c>
      <c r="N288" s="170">
        <v>297.20999999999998</v>
      </c>
      <c r="O288" s="170">
        <v>207.21</v>
      </c>
    </row>
    <row r="289" spans="13:15" x14ac:dyDescent="0.15">
      <c r="M289" s="170">
        <v>143</v>
      </c>
      <c r="N289" s="170">
        <v>297.68</v>
      </c>
      <c r="O289" s="170">
        <v>207.68</v>
      </c>
    </row>
    <row r="290" spans="13:15" x14ac:dyDescent="0.15">
      <c r="M290" s="170">
        <v>143.5</v>
      </c>
      <c r="N290" s="170">
        <v>298.14</v>
      </c>
      <c r="O290" s="170">
        <v>208.14</v>
      </c>
    </row>
    <row r="291" spans="13:15" x14ac:dyDescent="0.15">
      <c r="M291" s="170">
        <v>144</v>
      </c>
      <c r="N291" s="170">
        <v>298.61</v>
      </c>
      <c r="O291" s="170">
        <v>208.61</v>
      </c>
    </row>
    <row r="292" spans="13:15" x14ac:dyDescent="0.15">
      <c r="M292" s="170">
        <v>144.5</v>
      </c>
      <c r="N292" s="170">
        <v>299.07</v>
      </c>
      <c r="O292" s="170">
        <v>209.07</v>
      </c>
    </row>
    <row r="293" spans="13:15" x14ac:dyDescent="0.15">
      <c r="M293" s="170">
        <v>145</v>
      </c>
      <c r="N293" s="170">
        <v>299.54000000000002</v>
      </c>
      <c r="O293" s="170">
        <v>209.54</v>
      </c>
    </row>
    <row r="294" spans="13:15" x14ac:dyDescent="0.15">
      <c r="M294" s="170">
        <v>145.5</v>
      </c>
      <c r="N294" s="170">
        <v>300</v>
      </c>
      <c r="O294" s="170">
        <v>210</v>
      </c>
    </row>
    <row r="295" spans="13:15" x14ac:dyDescent="0.15">
      <c r="M295" s="170">
        <v>146</v>
      </c>
      <c r="N295" s="170">
        <v>300.42</v>
      </c>
      <c r="O295" s="170">
        <v>210.37</v>
      </c>
    </row>
    <row r="296" spans="13:15" x14ac:dyDescent="0.15">
      <c r="M296" s="170">
        <v>146.5</v>
      </c>
      <c r="N296" s="170">
        <v>300.83</v>
      </c>
      <c r="O296" s="170">
        <v>210.73</v>
      </c>
    </row>
    <row r="297" spans="13:15" x14ac:dyDescent="0.15">
      <c r="M297" s="170">
        <v>147</v>
      </c>
      <c r="N297" s="170">
        <v>301.25</v>
      </c>
      <c r="O297" s="170">
        <v>211.1</v>
      </c>
    </row>
    <row r="298" spans="13:15" x14ac:dyDescent="0.15">
      <c r="M298" s="170">
        <v>147.5</v>
      </c>
      <c r="N298" s="170">
        <v>301.67</v>
      </c>
      <c r="O298" s="170">
        <v>211.47</v>
      </c>
    </row>
    <row r="299" spans="13:15" x14ac:dyDescent="0.15">
      <c r="M299" s="170">
        <v>148</v>
      </c>
      <c r="N299" s="170">
        <v>302.08</v>
      </c>
      <c r="O299" s="170">
        <v>211.83</v>
      </c>
    </row>
    <row r="300" spans="13:15" x14ac:dyDescent="0.15">
      <c r="M300" s="170">
        <v>148.5</v>
      </c>
      <c r="N300" s="170">
        <v>302.5</v>
      </c>
      <c r="O300" s="170">
        <v>212.2</v>
      </c>
    </row>
    <row r="301" spans="13:15" x14ac:dyDescent="0.15">
      <c r="M301" s="170">
        <v>149</v>
      </c>
      <c r="N301" s="170">
        <v>302.92</v>
      </c>
      <c r="O301" s="170">
        <v>212.57</v>
      </c>
    </row>
    <row r="302" spans="13:15" x14ac:dyDescent="0.15">
      <c r="M302" s="170">
        <v>149.5</v>
      </c>
      <c r="N302" s="170">
        <v>303.33</v>
      </c>
      <c r="O302" s="170">
        <v>212.93</v>
      </c>
    </row>
    <row r="303" spans="13:15" x14ac:dyDescent="0.15">
      <c r="M303" s="170">
        <v>150</v>
      </c>
      <c r="N303" s="170">
        <v>303.75</v>
      </c>
      <c r="O303" s="170">
        <v>213.3</v>
      </c>
    </row>
    <row r="304" spans="13:15" x14ac:dyDescent="0.15">
      <c r="M304" s="170">
        <v>150.5</v>
      </c>
      <c r="N304" s="170">
        <v>304.17</v>
      </c>
      <c r="O304" s="170">
        <v>213.67</v>
      </c>
    </row>
    <row r="305" spans="13:15" x14ac:dyDescent="0.15">
      <c r="M305" s="170">
        <v>151</v>
      </c>
      <c r="N305" s="170">
        <v>304.58</v>
      </c>
      <c r="O305" s="170">
        <v>214.03</v>
      </c>
    </row>
    <row r="306" spans="13:15" x14ac:dyDescent="0.15">
      <c r="M306" s="170">
        <v>151.5</v>
      </c>
      <c r="N306" s="170">
        <v>305</v>
      </c>
      <c r="O306" s="170">
        <v>214.4</v>
      </c>
    </row>
    <row r="307" spans="13:15" x14ac:dyDescent="0.15">
      <c r="M307" s="170">
        <v>152</v>
      </c>
      <c r="N307" s="170">
        <v>305.42</v>
      </c>
      <c r="O307" s="170">
        <v>214.77</v>
      </c>
    </row>
    <row r="308" spans="13:15" x14ac:dyDescent="0.15">
      <c r="M308" s="170">
        <v>152.5</v>
      </c>
      <c r="N308" s="170">
        <v>305.83</v>
      </c>
      <c r="O308" s="170">
        <v>215.13</v>
      </c>
    </row>
    <row r="309" spans="13:15" x14ac:dyDescent="0.15">
      <c r="M309" s="170">
        <v>153</v>
      </c>
      <c r="N309" s="170">
        <v>306.25</v>
      </c>
      <c r="O309" s="170">
        <v>215.5</v>
      </c>
    </row>
    <row r="310" spans="13:15" x14ac:dyDescent="0.15">
      <c r="M310" s="170">
        <v>153.5</v>
      </c>
      <c r="N310" s="170">
        <v>306.67</v>
      </c>
      <c r="O310" s="170">
        <v>215.87</v>
      </c>
    </row>
    <row r="311" spans="13:15" x14ac:dyDescent="0.15">
      <c r="M311" s="170">
        <v>154</v>
      </c>
      <c r="N311" s="170">
        <v>307.08</v>
      </c>
      <c r="O311" s="170">
        <v>216.23</v>
      </c>
    </row>
    <row r="312" spans="13:15" x14ac:dyDescent="0.15">
      <c r="M312" s="170">
        <v>154.5</v>
      </c>
      <c r="N312" s="170">
        <v>307.5</v>
      </c>
      <c r="O312" s="170">
        <v>216.6</v>
      </c>
    </row>
    <row r="313" spans="13:15" x14ac:dyDescent="0.15">
      <c r="M313" s="170">
        <v>155</v>
      </c>
      <c r="N313" s="170">
        <v>307.92</v>
      </c>
      <c r="O313" s="170">
        <v>216.97</v>
      </c>
    </row>
    <row r="314" spans="13:15" x14ac:dyDescent="0.15">
      <c r="M314" s="170">
        <v>155.5</v>
      </c>
      <c r="N314" s="170">
        <v>308.33</v>
      </c>
      <c r="O314" s="170">
        <v>217.33</v>
      </c>
    </row>
    <row r="315" spans="13:15" x14ac:dyDescent="0.15">
      <c r="M315" s="170">
        <v>156</v>
      </c>
      <c r="N315" s="170">
        <v>308.75</v>
      </c>
      <c r="O315" s="170">
        <v>217.7</v>
      </c>
    </row>
    <row r="316" spans="13:15" x14ac:dyDescent="0.15">
      <c r="M316" s="170">
        <v>156.5</v>
      </c>
      <c r="N316" s="170">
        <v>309.17</v>
      </c>
      <c r="O316" s="170">
        <v>218.07</v>
      </c>
    </row>
    <row r="317" spans="13:15" x14ac:dyDescent="0.15">
      <c r="M317" s="170">
        <v>157</v>
      </c>
      <c r="N317" s="170">
        <v>309.58</v>
      </c>
      <c r="O317" s="170">
        <v>218.43</v>
      </c>
    </row>
    <row r="318" spans="13:15" x14ac:dyDescent="0.15">
      <c r="M318" s="170">
        <v>157.5</v>
      </c>
      <c r="N318" s="170">
        <v>310</v>
      </c>
      <c r="O318" s="170">
        <v>218.8</v>
      </c>
    </row>
    <row r="319" spans="13:15" x14ac:dyDescent="0.15">
      <c r="M319" s="170">
        <v>158</v>
      </c>
      <c r="N319" s="170">
        <v>310.42</v>
      </c>
      <c r="O319" s="170">
        <v>219.17</v>
      </c>
    </row>
    <row r="320" spans="13:15" x14ac:dyDescent="0.15">
      <c r="M320" s="170">
        <v>158.5</v>
      </c>
      <c r="N320" s="170">
        <v>310.83</v>
      </c>
      <c r="O320" s="170">
        <v>219.53</v>
      </c>
    </row>
    <row r="321" spans="13:15" x14ac:dyDescent="0.15">
      <c r="M321" s="170">
        <v>159</v>
      </c>
      <c r="N321" s="170">
        <v>311.25</v>
      </c>
      <c r="O321" s="170">
        <v>219.9</v>
      </c>
    </row>
    <row r="322" spans="13:15" x14ac:dyDescent="0.15">
      <c r="M322" s="170">
        <v>159.5</v>
      </c>
      <c r="N322" s="170">
        <v>311.67</v>
      </c>
      <c r="O322" s="170">
        <v>220.27</v>
      </c>
    </row>
    <row r="323" spans="13:15" x14ac:dyDescent="0.15">
      <c r="M323" s="170">
        <v>160</v>
      </c>
      <c r="N323" s="170">
        <v>312.08</v>
      </c>
      <c r="O323" s="170">
        <v>220.63</v>
      </c>
    </row>
    <row r="324" spans="13:15" x14ac:dyDescent="0.15">
      <c r="M324" s="170">
        <v>160.5</v>
      </c>
      <c r="N324" s="170">
        <v>312.5</v>
      </c>
      <c r="O324" s="170">
        <v>221</v>
      </c>
    </row>
    <row r="325" spans="13:15" x14ac:dyDescent="0.15">
      <c r="M325" s="170">
        <v>161</v>
      </c>
      <c r="N325" s="170">
        <v>312.92</v>
      </c>
      <c r="O325" s="170">
        <v>221.37</v>
      </c>
    </row>
    <row r="326" spans="13:15" x14ac:dyDescent="0.15">
      <c r="M326" s="170">
        <v>161.5</v>
      </c>
      <c r="N326" s="170">
        <v>313.33</v>
      </c>
      <c r="O326" s="170">
        <v>221.73</v>
      </c>
    </row>
    <row r="327" spans="13:15" x14ac:dyDescent="0.15">
      <c r="M327" s="170">
        <v>162</v>
      </c>
      <c r="N327" s="170">
        <v>313.75</v>
      </c>
      <c r="O327" s="170">
        <v>222.1</v>
      </c>
    </row>
    <row r="328" spans="13:15" x14ac:dyDescent="0.15">
      <c r="M328" s="170">
        <v>162.5</v>
      </c>
      <c r="N328" s="170">
        <v>314.17</v>
      </c>
      <c r="O328" s="170">
        <v>222.47</v>
      </c>
    </row>
    <row r="329" spans="13:15" x14ac:dyDescent="0.15">
      <c r="M329" s="170">
        <v>163</v>
      </c>
      <c r="N329" s="170">
        <v>314.58</v>
      </c>
      <c r="O329" s="170">
        <v>222.83</v>
      </c>
    </row>
    <row r="330" spans="13:15" x14ac:dyDescent="0.15">
      <c r="M330" s="170">
        <v>163.5</v>
      </c>
      <c r="N330" s="170">
        <v>315</v>
      </c>
      <c r="O330" s="170">
        <v>223.2</v>
      </c>
    </row>
    <row r="331" spans="13:15" x14ac:dyDescent="0.15">
      <c r="M331" s="170">
        <v>164</v>
      </c>
      <c r="N331" s="170">
        <v>315.42</v>
      </c>
      <c r="O331" s="170">
        <v>223.57</v>
      </c>
    </row>
    <row r="332" spans="13:15" x14ac:dyDescent="0.15">
      <c r="M332" s="170">
        <v>164.5</v>
      </c>
      <c r="N332" s="170">
        <v>315.83</v>
      </c>
      <c r="O332" s="170">
        <v>223.93</v>
      </c>
    </row>
    <row r="333" spans="13:15" x14ac:dyDescent="0.15">
      <c r="M333" s="170">
        <v>165</v>
      </c>
      <c r="N333" s="170">
        <v>316.25</v>
      </c>
      <c r="O333" s="170">
        <v>224.3</v>
      </c>
    </row>
    <row r="334" spans="13:15" x14ac:dyDescent="0.15">
      <c r="M334" s="170">
        <v>165.5</v>
      </c>
      <c r="N334" s="170">
        <v>316.67</v>
      </c>
      <c r="O334" s="170">
        <v>224.67</v>
      </c>
    </row>
    <row r="335" spans="13:15" x14ac:dyDescent="0.15">
      <c r="M335" s="170">
        <v>166</v>
      </c>
      <c r="N335" s="170">
        <v>317.08</v>
      </c>
      <c r="O335" s="170">
        <v>225.03</v>
      </c>
    </row>
    <row r="336" spans="13:15" x14ac:dyDescent="0.15">
      <c r="M336" s="170">
        <v>166.5</v>
      </c>
      <c r="N336" s="170">
        <v>317.5</v>
      </c>
      <c r="O336" s="170">
        <v>225.4</v>
      </c>
    </row>
    <row r="337" spans="13:15" x14ac:dyDescent="0.15">
      <c r="M337" s="170">
        <v>167</v>
      </c>
      <c r="N337" s="170">
        <v>317.92</v>
      </c>
      <c r="O337" s="170">
        <v>225.77</v>
      </c>
    </row>
    <row r="338" spans="13:15" x14ac:dyDescent="0.15">
      <c r="M338" s="170">
        <v>167.5</v>
      </c>
      <c r="N338" s="170">
        <v>318.33</v>
      </c>
      <c r="O338" s="170">
        <v>226.13</v>
      </c>
    </row>
    <row r="339" spans="13:15" x14ac:dyDescent="0.15">
      <c r="M339" s="170">
        <v>168</v>
      </c>
      <c r="N339" s="170">
        <v>318.75</v>
      </c>
      <c r="O339" s="170">
        <v>226.5</v>
      </c>
    </row>
    <row r="340" spans="13:15" x14ac:dyDescent="0.15">
      <c r="M340" s="170">
        <v>168.5</v>
      </c>
      <c r="N340" s="170">
        <v>319.17</v>
      </c>
      <c r="O340" s="170">
        <v>226.87</v>
      </c>
    </row>
    <row r="341" spans="13:15" x14ac:dyDescent="0.15">
      <c r="M341" s="170">
        <v>169</v>
      </c>
      <c r="N341" s="170">
        <v>319.58</v>
      </c>
      <c r="O341" s="170">
        <v>227.23</v>
      </c>
    </row>
    <row r="342" spans="13:15" x14ac:dyDescent="0.15">
      <c r="M342" s="170">
        <v>169.5</v>
      </c>
      <c r="N342" s="170">
        <v>320</v>
      </c>
      <c r="O342" s="170">
        <v>227.6</v>
      </c>
    </row>
    <row r="343" spans="13:15" x14ac:dyDescent="0.15">
      <c r="M343" s="170">
        <v>170</v>
      </c>
      <c r="N343" s="170">
        <v>320.42</v>
      </c>
      <c r="O343" s="170">
        <v>227.97</v>
      </c>
    </row>
    <row r="344" spans="13:15" x14ac:dyDescent="0.15">
      <c r="M344" s="170">
        <v>170.5</v>
      </c>
      <c r="N344" s="170">
        <v>320.83</v>
      </c>
      <c r="O344" s="170">
        <v>228.33</v>
      </c>
    </row>
    <row r="345" spans="13:15" x14ac:dyDescent="0.15">
      <c r="M345" s="170">
        <v>171</v>
      </c>
      <c r="N345" s="170">
        <v>321.25</v>
      </c>
      <c r="O345" s="170">
        <v>228.7</v>
      </c>
    </row>
    <row r="346" spans="13:15" x14ac:dyDescent="0.15">
      <c r="M346" s="170">
        <v>171.5</v>
      </c>
      <c r="N346" s="170">
        <v>321.67</v>
      </c>
      <c r="O346" s="170">
        <v>229.07</v>
      </c>
    </row>
    <row r="347" spans="13:15" x14ac:dyDescent="0.15">
      <c r="M347" s="170">
        <v>172</v>
      </c>
      <c r="N347" s="170">
        <v>322.08</v>
      </c>
      <c r="O347" s="170">
        <v>229.43</v>
      </c>
    </row>
    <row r="348" spans="13:15" x14ac:dyDescent="0.15">
      <c r="M348" s="170">
        <v>172.5</v>
      </c>
      <c r="N348" s="170">
        <v>322.5</v>
      </c>
      <c r="O348" s="170">
        <v>229.8</v>
      </c>
    </row>
    <row r="349" spans="13:15" x14ac:dyDescent="0.15">
      <c r="M349" s="170">
        <v>173</v>
      </c>
      <c r="N349" s="170">
        <v>322.92</v>
      </c>
      <c r="O349" s="170">
        <v>230.17</v>
      </c>
    </row>
    <row r="350" spans="13:15" x14ac:dyDescent="0.15">
      <c r="M350" s="170">
        <v>173.5</v>
      </c>
      <c r="N350" s="170">
        <v>323.33</v>
      </c>
      <c r="O350" s="170">
        <v>230.53</v>
      </c>
    </row>
    <row r="351" spans="13:15" x14ac:dyDescent="0.15">
      <c r="M351" s="170">
        <v>174</v>
      </c>
      <c r="N351" s="170">
        <v>323.75</v>
      </c>
      <c r="O351" s="170">
        <v>230.9</v>
      </c>
    </row>
    <row r="352" spans="13:15" x14ac:dyDescent="0.15">
      <c r="M352" s="170">
        <v>174.5</v>
      </c>
      <c r="N352" s="170">
        <v>324.17</v>
      </c>
      <c r="O352" s="170">
        <v>231.27</v>
      </c>
    </row>
    <row r="353" spans="13:16" x14ac:dyDescent="0.15">
      <c r="M353" s="170">
        <v>175</v>
      </c>
      <c r="N353" s="170">
        <v>324.58</v>
      </c>
      <c r="O353" s="170">
        <v>231.63</v>
      </c>
    </row>
    <row r="354" spans="13:16" x14ac:dyDescent="0.15">
      <c r="M354" s="170">
        <v>175.5</v>
      </c>
      <c r="N354" s="170">
        <v>325</v>
      </c>
      <c r="O354" s="170">
        <v>232</v>
      </c>
    </row>
    <row r="355" spans="13:16" x14ac:dyDescent="0.15">
      <c r="M355" s="170">
        <v>176</v>
      </c>
      <c r="N355" s="170">
        <v>325.39</v>
      </c>
      <c r="O355" s="170">
        <v>232.33</v>
      </c>
    </row>
    <row r="356" spans="13:16" x14ac:dyDescent="0.15">
      <c r="M356" s="170">
        <v>176.5</v>
      </c>
      <c r="N356" s="170">
        <v>325.77999999999997</v>
      </c>
      <c r="O356" s="170">
        <v>232.66</v>
      </c>
    </row>
    <row r="357" spans="13:16" x14ac:dyDescent="0.15">
      <c r="M357" s="170">
        <v>177</v>
      </c>
      <c r="N357" s="170">
        <v>326.17</v>
      </c>
      <c r="O357" s="170">
        <v>232.98</v>
      </c>
    </row>
    <row r="358" spans="13:16" x14ac:dyDescent="0.15">
      <c r="M358" s="170">
        <v>177.5</v>
      </c>
      <c r="N358" s="170">
        <v>326.56</v>
      </c>
      <c r="O358" s="170">
        <v>233.31</v>
      </c>
    </row>
    <row r="359" spans="13:16" x14ac:dyDescent="0.15">
      <c r="M359" s="170">
        <v>178</v>
      </c>
      <c r="N359" s="170">
        <v>326.95</v>
      </c>
      <c r="O359" s="170">
        <v>233.64</v>
      </c>
    </row>
    <row r="360" spans="13:16" x14ac:dyDescent="0.15">
      <c r="M360" s="170">
        <v>178.5</v>
      </c>
      <c r="N360" s="170">
        <v>327.33999999999997</v>
      </c>
      <c r="O360" s="170">
        <v>233.97</v>
      </c>
    </row>
    <row r="361" spans="13:16" x14ac:dyDescent="0.15">
      <c r="M361" s="170">
        <v>179</v>
      </c>
      <c r="N361" s="170">
        <v>327.73</v>
      </c>
      <c r="O361" s="170">
        <v>234.3</v>
      </c>
    </row>
    <row r="362" spans="13:16" x14ac:dyDescent="0.15">
      <c r="M362" s="170">
        <v>179.5</v>
      </c>
      <c r="N362" s="170">
        <v>328.13</v>
      </c>
      <c r="O362" s="170">
        <v>234.63</v>
      </c>
    </row>
    <row r="363" spans="13:16" x14ac:dyDescent="0.15">
      <c r="M363" s="170">
        <v>180</v>
      </c>
      <c r="N363" s="170">
        <v>328.52</v>
      </c>
      <c r="O363" s="170">
        <v>234.95</v>
      </c>
    </row>
    <row r="364" spans="13:16" x14ac:dyDescent="0.15">
      <c r="M364" s="171">
        <v>180.5</v>
      </c>
      <c r="N364" s="170">
        <v>328.91</v>
      </c>
      <c r="O364" s="171">
        <v>235.3</v>
      </c>
      <c r="P364" s="172" t="s">
        <v>86</v>
      </c>
    </row>
    <row r="365" spans="13:16" x14ac:dyDescent="0.15">
      <c r="M365" s="170">
        <v>181</v>
      </c>
      <c r="N365" s="170">
        <v>329.3</v>
      </c>
      <c r="O365" s="170">
        <v>235.61</v>
      </c>
    </row>
    <row r="366" spans="13:16" x14ac:dyDescent="0.15">
      <c r="M366" s="170">
        <v>181.5</v>
      </c>
      <c r="N366" s="170">
        <v>329.69</v>
      </c>
      <c r="O366" s="170">
        <v>235.94</v>
      </c>
    </row>
    <row r="367" spans="13:16" x14ac:dyDescent="0.15">
      <c r="M367" s="170">
        <v>182</v>
      </c>
      <c r="N367" s="170">
        <v>330.08</v>
      </c>
      <c r="O367" s="170">
        <v>236.27</v>
      </c>
    </row>
    <row r="368" spans="13:16" x14ac:dyDescent="0.15">
      <c r="M368" s="170">
        <v>182.5</v>
      </c>
      <c r="N368" s="170">
        <v>330.47</v>
      </c>
      <c r="O368" s="170">
        <v>236.59</v>
      </c>
    </row>
    <row r="369" spans="13:15" x14ac:dyDescent="0.15">
      <c r="M369" s="170">
        <v>183</v>
      </c>
      <c r="N369" s="170">
        <v>330.86</v>
      </c>
      <c r="O369" s="170">
        <v>236.92</v>
      </c>
    </row>
    <row r="370" spans="13:15" x14ac:dyDescent="0.15">
      <c r="M370" s="170">
        <v>183.5</v>
      </c>
      <c r="N370" s="170">
        <v>331.25</v>
      </c>
      <c r="O370" s="170">
        <v>237.25</v>
      </c>
    </row>
    <row r="371" spans="13:15" x14ac:dyDescent="0.15">
      <c r="M371" s="170">
        <v>184</v>
      </c>
      <c r="N371" s="170">
        <v>331.64</v>
      </c>
      <c r="O371" s="170">
        <v>237.58</v>
      </c>
    </row>
    <row r="372" spans="13:15" x14ac:dyDescent="0.15">
      <c r="M372" s="170">
        <v>184.5</v>
      </c>
      <c r="N372" s="170">
        <v>332.03</v>
      </c>
      <c r="O372" s="170">
        <v>237.91</v>
      </c>
    </row>
    <row r="373" spans="13:15" x14ac:dyDescent="0.15">
      <c r="M373" s="170">
        <v>185</v>
      </c>
      <c r="N373" s="170">
        <v>332.42</v>
      </c>
      <c r="O373" s="170">
        <v>238.23</v>
      </c>
    </row>
    <row r="374" spans="13:15" x14ac:dyDescent="0.15">
      <c r="M374" s="170">
        <v>185.5</v>
      </c>
      <c r="N374" s="170">
        <v>332.81</v>
      </c>
      <c r="O374" s="170">
        <v>238.56</v>
      </c>
    </row>
    <row r="375" spans="13:15" x14ac:dyDescent="0.15">
      <c r="M375" s="170">
        <v>186</v>
      </c>
      <c r="N375" s="170">
        <v>333.2</v>
      </c>
      <c r="O375" s="170">
        <v>238.89</v>
      </c>
    </row>
    <row r="376" spans="13:15" x14ac:dyDescent="0.15">
      <c r="M376" s="170">
        <v>186.5</v>
      </c>
      <c r="N376" s="170">
        <v>333.59</v>
      </c>
      <c r="O376" s="170">
        <v>239.22</v>
      </c>
    </row>
    <row r="377" spans="13:15" x14ac:dyDescent="0.15">
      <c r="M377" s="170">
        <v>187</v>
      </c>
      <c r="N377" s="170">
        <v>333.98</v>
      </c>
      <c r="O377" s="170">
        <v>239.55</v>
      </c>
    </row>
    <row r="378" spans="13:15" x14ac:dyDescent="0.15">
      <c r="M378" s="170">
        <v>187.5</v>
      </c>
      <c r="N378" s="170">
        <v>334.38</v>
      </c>
      <c r="O378" s="170">
        <v>239.88</v>
      </c>
    </row>
    <row r="379" spans="13:15" x14ac:dyDescent="0.15">
      <c r="M379" s="170">
        <v>188</v>
      </c>
      <c r="N379" s="170">
        <v>334.77</v>
      </c>
      <c r="O379" s="170">
        <v>240.2</v>
      </c>
    </row>
    <row r="380" spans="13:15" x14ac:dyDescent="0.15">
      <c r="M380" s="170">
        <v>188.5</v>
      </c>
      <c r="N380" s="170">
        <v>335.16</v>
      </c>
      <c r="O380" s="170">
        <v>240.53</v>
      </c>
    </row>
    <row r="381" spans="13:15" x14ac:dyDescent="0.15">
      <c r="M381" s="170">
        <v>189</v>
      </c>
      <c r="N381" s="170">
        <v>335.55</v>
      </c>
      <c r="O381" s="170">
        <v>240.86</v>
      </c>
    </row>
    <row r="382" spans="13:15" x14ac:dyDescent="0.15">
      <c r="M382" s="170">
        <v>189.5</v>
      </c>
      <c r="N382" s="170">
        <v>335.94</v>
      </c>
      <c r="O382" s="170">
        <v>241.19</v>
      </c>
    </row>
    <row r="383" spans="13:15" x14ac:dyDescent="0.15">
      <c r="M383" s="170">
        <v>190</v>
      </c>
      <c r="N383" s="170">
        <v>336.33</v>
      </c>
      <c r="O383" s="170">
        <v>241.52</v>
      </c>
    </row>
    <row r="384" spans="13:15" x14ac:dyDescent="0.15">
      <c r="M384" s="170">
        <v>190.5</v>
      </c>
      <c r="N384" s="170">
        <v>336.72</v>
      </c>
      <c r="O384" s="170">
        <v>241.84</v>
      </c>
    </row>
    <row r="385" spans="13:15" x14ac:dyDescent="0.15">
      <c r="M385" s="170">
        <v>191</v>
      </c>
      <c r="N385" s="170">
        <v>337.11</v>
      </c>
      <c r="O385" s="170">
        <v>242.17</v>
      </c>
    </row>
    <row r="386" spans="13:15" x14ac:dyDescent="0.15">
      <c r="M386" s="170">
        <v>191.5</v>
      </c>
      <c r="N386" s="170">
        <v>337.5</v>
      </c>
      <c r="O386" s="170">
        <v>242.5</v>
      </c>
    </row>
    <row r="387" spans="13:15" x14ac:dyDescent="0.15">
      <c r="M387" s="170">
        <v>192</v>
      </c>
      <c r="N387" s="170">
        <v>337.89</v>
      </c>
      <c r="O387" s="170">
        <v>242.83</v>
      </c>
    </row>
    <row r="388" spans="13:15" x14ac:dyDescent="0.15">
      <c r="M388" s="170">
        <v>192.5</v>
      </c>
      <c r="N388" s="170">
        <v>338.28</v>
      </c>
      <c r="O388" s="170">
        <v>243.16</v>
      </c>
    </row>
    <row r="389" spans="13:15" x14ac:dyDescent="0.15">
      <c r="M389" s="170">
        <v>193</v>
      </c>
      <c r="N389" s="170">
        <v>338.67</v>
      </c>
      <c r="O389" s="170">
        <v>243.48</v>
      </c>
    </row>
    <row r="390" spans="13:15" x14ac:dyDescent="0.15">
      <c r="M390" s="170">
        <v>193.5</v>
      </c>
      <c r="N390" s="170">
        <v>339.06</v>
      </c>
      <c r="O390" s="170">
        <v>243.81</v>
      </c>
    </row>
    <row r="391" spans="13:15" x14ac:dyDescent="0.15">
      <c r="M391" s="170">
        <v>194</v>
      </c>
      <c r="N391" s="170">
        <v>339.45</v>
      </c>
      <c r="O391" s="170">
        <v>244.14</v>
      </c>
    </row>
    <row r="392" spans="13:15" x14ac:dyDescent="0.15">
      <c r="M392" s="170">
        <v>194.5</v>
      </c>
      <c r="N392" s="170">
        <v>339.84</v>
      </c>
      <c r="O392" s="170">
        <v>244.47</v>
      </c>
    </row>
    <row r="393" spans="13:15" x14ac:dyDescent="0.15">
      <c r="M393" s="170">
        <v>195</v>
      </c>
      <c r="N393" s="170">
        <v>340.23</v>
      </c>
      <c r="O393" s="170">
        <v>244.8</v>
      </c>
    </row>
    <row r="394" spans="13:15" x14ac:dyDescent="0.15">
      <c r="M394" s="170">
        <v>195.5</v>
      </c>
      <c r="N394" s="170">
        <v>340.63</v>
      </c>
      <c r="O394" s="170">
        <v>245.13</v>
      </c>
    </row>
    <row r="395" spans="13:15" x14ac:dyDescent="0.15">
      <c r="M395" s="170">
        <v>196</v>
      </c>
      <c r="N395" s="170">
        <v>341.02</v>
      </c>
      <c r="O395" s="170">
        <v>245.45</v>
      </c>
    </row>
    <row r="396" spans="13:15" x14ac:dyDescent="0.15">
      <c r="M396" s="170">
        <v>196.5</v>
      </c>
      <c r="N396" s="170">
        <v>341.41</v>
      </c>
      <c r="O396" s="170">
        <v>245.78</v>
      </c>
    </row>
    <row r="397" spans="13:15" x14ac:dyDescent="0.15">
      <c r="M397" s="170">
        <v>197</v>
      </c>
      <c r="N397" s="170">
        <v>341.8</v>
      </c>
      <c r="O397" s="170">
        <v>246.11</v>
      </c>
    </row>
    <row r="398" spans="13:15" x14ac:dyDescent="0.15">
      <c r="M398" s="170">
        <v>197.5</v>
      </c>
      <c r="N398" s="170">
        <v>342.19</v>
      </c>
      <c r="O398" s="170">
        <v>246.44</v>
      </c>
    </row>
    <row r="399" spans="13:15" x14ac:dyDescent="0.15">
      <c r="M399" s="170">
        <v>198</v>
      </c>
      <c r="N399" s="170">
        <v>342.58</v>
      </c>
      <c r="O399" s="170">
        <v>246.77</v>
      </c>
    </row>
    <row r="400" spans="13:15" x14ac:dyDescent="0.15">
      <c r="M400" s="170">
        <v>198.5</v>
      </c>
      <c r="N400" s="170">
        <v>342.97</v>
      </c>
      <c r="O400" s="170">
        <v>247.09</v>
      </c>
    </row>
    <row r="401" spans="13:15" x14ac:dyDescent="0.15">
      <c r="M401" s="170">
        <v>199</v>
      </c>
      <c r="N401" s="170">
        <v>343.36</v>
      </c>
      <c r="O401" s="170">
        <v>247.42</v>
      </c>
    </row>
    <row r="402" spans="13:15" x14ac:dyDescent="0.15">
      <c r="M402" s="170">
        <v>199.5</v>
      </c>
      <c r="N402" s="170">
        <v>343.75</v>
      </c>
      <c r="O402" s="170">
        <v>247.75</v>
      </c>
    </row>
    <row r="403" spans="13:15" x14ac:dyDescent="0.15">
      <c r="M403" s="170">
        <v>200</v>
      </c>
      <c r="N403" s="170">
        <v>344.14</v>
      </c>
      <c r="O403" s="170">
        <v>248.08</v>
      </c>
    </row>
    <row r="404" spans="13:15" x14ac:dyDescent="0.15">
      <c r="M404" s="170">
        <v>200.5</v>
      </c>
      <c r="N404" s="170">
        <v>344.53</v>
      </c>
      <c r="O404" s="170">
        <v>248.41</v>
      </c>
    </row>
    <row r="405" spans="13:15" x14ac:dyDescent="0.15">
      <c r="M405" s="170">
        <v>201</v>
      </c>
      <c r="N405" s="170">
        <v>344.92</v>
      </c>
      <c r="O405" s="170">
        <v>248.73</v>
      </c>
    </row>
    <row r="406" spans="13:15" x14ac:dyDescent="0.15">
      <c r="M406" s="170">
        <v>201.5</v>
      </c>
      <c r="N406" s="170">
        <v>345.31</v>
      </c>
      <c r="O406" s="170">
        <v>249.06</v>
      </c>
    </row>
    <row r="407" spans="13:15" x14ac:dyDescent="0.15">
      <c r="M407" s="170">
        <v>202</v>
      </c>
      <c r="N407" s="170">
        <v>345.7</v>
      </c>
      <c r="O407" s="170">
        <v>249.39</v>
      </c>
    </row>
    <row r="408" spans="13:15" x14ac:dyDescent="0.15">
      <c r="M408" s="170">
        <v>202.5</v>
      </c>
      <c r="N408" s="170">
        <v>346.09</v>
      </c>
      <c r="O408" s="170">
        <v>249.72</v>
      </c>
    </row>
    <row r="409" spans="13:15" x14ac:dyDescent="0.15">
      <c r="M409" s="170">
        <v>203</v>
      </c>
      <c r="N409" s="170">
        <v>346.48</v>
      </c>
      <c r="O409" s="170">
        <v>250.05</v>
      </c>
    </row>
    <row r="410" spans="13:15" x14ac:dyDescent="0.15">
      <c r="M410" s="170">
        <v>203.5</v>
      </c>
      <c r="N410" s="170">
        <v>346.88</v>
      </c>
      <c r="O410" s="170">
        <v>250.38</v>
      </c>
    </row>
    <row r="411" spans="13:15" x14ac:dyDescent="0.15">
      <c r="M411" s="170">
        <v>204</v>
      </c>
      <c r="N411" s="170">
        <v>347.27</v>
      </c>
      <c r="O411" s="170">
        <v>250.7</v>
      </c>
    </row>
    <row r="412" spans="13:15" x14ac:dyDescent="0.15">
      <c r="M412" s="170">
        <v>204.5</v>
      </c>
      <c r="N412" s="170">
        <v>347.66</v>
      </c>
      <c r="O412" s="170">
        <v>251.03</v>
      </c>
    </row>
    <row r="413" spans="13:15" x14ac:dyDescent="0.15">
      <c r="M413" s="170">
        <v>205</v>
      </c>
      <c r="N413" s="170">
        <v>348.05</v>
      </c>
      <c r="O413" s="170">
        <v>251.36</v>
      </c>
    </row>
    <row r="414" spans="13:15" x14ac:dyDescent="0.15">
      <c r="M414" s="170">
        <v>205.5</v>
      </c>
      <c r="N414" s="170">
        <v>348.44</v>
      </c>
      <c r="O414" s="170">
        <v>251.69</v>
      </c>
    </row>
    <row r="415" spans="13:15" x14ac:dyDescent="0.15">
      <c r="M415" s="170">
        <v>206</v>
      </c>
      <c r="N415" s="170">
        <v>348.83</v>
      </c>
      <c r="O415" s="170">
        <v>252.02</v>
      </c>
    </row>
    <row r="416" spans="13:15" x14ac:dyDescent="0.15">
      <c r="M416" s="170">
        <v>206.5</v>
      </c>
      <c r="N416" s="170">
        <v>349.22</v>
      </c>
      <c r="O416" s="170">
        <v>252.34</v>
      </c>
    </row>
    <row r="417" spans="13:15" x14ac:dyDescent="0.15">
      <c r="M417" s="170">
        <v>207</v>
      </c>
      <c r="N417" s="170">
        <v>349.61</v>
      </c>
      <c r="O417" s="170">
        <v>252.67</v>
      </c>
    </row>
    <row r="418" spans="13:15" x14ac:dyDescent="0.15">
      <c r="M418" s="170">
        <v>207.5</v>
      </c>
      <c r="N418" s="170">
        <v>350</v>
      </c>
      <c r="O418" s="170">
        <v>253</v>
      </c>
    </row>
    <row r="419" spans="13:15" x14ac:dyDescent="0.15">
      <c r="M419" s="170">
        <v>208</v>
      </c>
      <c r="N419" s="170">
        <v>350.38</v>
      </c>
      <c r="O419" s="170">
        <v>253.32</v>
      </c>
    </row>
    <row r="420" spans="13:15" x14ac:dyDescent="0.15">
      <c r="M420" s="170">
        <v>208.5</v>
      </c>
      <c r="N420" s="170">
        <v>350.76</v>
      </c>
      <c r="O420" s="170">
        <v>253.64</v>
      </c>
    </row>
    <row r="421" spans="13:15" x14ac:dyDescent="0.15">
      <c r="M421" s="170">
        <v>209</v>
      </c>
      <c r="N421" s="170">
        <v>351.14</v>
      </c>
      <c r="O421" s="170">
        <v>253.95</v>
      </c>
    </row>
    <row r="422" spans="13:15" x14ac:dyDescent="0.15">
      <c r="M422" s="170">
        <v>209.5</v>
      </c>
      <c r="N422" s="170">
        <v>351.52</v>
      </c>
      <c r="O422" s="170">
        <v>254.27</v>
      </c>
    </row>
    <row r="423" spans="13:15" x14ac:dyDescent="0.15">
      <c r="M423" s="170">
        <v>210</v>
      </c>
      <c r="N423" s="170">
        <v>351.89</v>
      </c>
      <c r="O423" s="170">
        <v>254.59</v>
      </c>
    </row>
    <row r="424" spans="13:15" x14ac:dyDescent="0.15">
      <c r="M424" s="170">
        <v>210.5</v>
      </c>
      <c r="N424" s="170">
        <v>352.27</v>
      </c>
      <c r="O424" s="170">
        <v>254.91</v>
      </c>
    </row>
    <row r="425" spans="13:15" x14ac:dyDescent="0.15">
      <c r="M425" s="170">
        <v>211</v>
      </c>
      <c r="N425" s="170">
        <v>352.65</v>
      </c>
      <c r="O425" s="170">
        <v>255.23</v>
      </c>
    </row>
    <row r="426" spans="13:15" x14ac:dyDescent="0.15">
      <c r="M426" s="170">
        <v>211.5</v>
      </c>
      <c r="N426" s="170">
        <v>353.03</v>
      </c>
      <c r="O426" s="170">
        <v>255.55</v>
      </c>
    </row>
    <row r="427" spans="13:15" x14ac:dyDescent="0.15">
      <c r="M427" s="170">
        <v>212</v>
      </c>
      <c r="N427" s="170">
        <v>353.41</v>
      </c>
      <c r="O427" s="170">
        <v>255.86</v>
      </c>
    </row>
    <row r="428" spans="13:15" x14ac:dyDescent="0.15">
      <c r="M428" s="170">
        <v>212.5</v>
      </c>
      <c r="N428" s="170">
        <v>353.79</v>
      </c>
      <c r="O428" s="170">
        <v>256.18</v>
      </c>
    </row>
    <row r="429" spans="13:15" x14ac:dyDescent="0.15">
      <c r="M429" s="170">
        <v>213</v>
      </c>
      <c r="N429" s="170">
        <v>354.17</v>
      </c>
      <c r="O429" s="170">
        <v>256.5</v>
      </c>
    </row>
    <row r="430" spans="13:15" x14ac:dyDescent="0.15">
      <c r="M430" s="170">
        <v>213.5</v>
      </c>
      <c r="N430" s="170">
        <v>354.55</v>
      </c>
      <c r="O430" s="170">
        <v>256.82</v>
      </c>
    </row>
    <row r="431" spans="13:15" x14ac:dyDescent="0.15">
      <c r="M431" s="170">
        <v>214</v>
      </c>
      <c r="N431" s="170">
        <v>354.92</v>
      </c>
      <c r="O431" s="170">
        <v>257.14</v>
      </c>
    </row>
    <row r="432" spans="13:15" x14ac:dyDescent="0.15">
      <c r="M432" s="170">
        <v>214.5</v>
      </c>
      <c r="N432" s="170">
        <v>355.3</v>
      </c>
      <c r="O432" s="170">
        <v>257.45</v>
      </c>
    </row>
    <row r="433" spans="13:15" x14ac:dyDescent="0.15">
      <c r="M433" s="170">
        <v>215</v>
      </c>
      <c r="N433" s="170">
        <v>355.68</v>
      </c>
      <c r="O433" s="170">
        <v>257.77</v>
      </c>
    </row>
    <row r="434" spans="13:15" x14ac:dyDescent="0.15">
      <c r="M434" s="170">
        <v>215.5</v>
      </c>
      <c r="N434" s="170">
        <v>356.06</v>
      </c>
      <c r="O434" s="170">
        <v>258.08999999999997</v>
      </c>
    </row>
    <row r="435" spans="13:15" x14ac:dyDescent="0.15">
      <c r="M435" s="170">
        <v>216</v>
      </c>
      <c r="N435" s="170">
        <v>356.44</v>
      </c>
      <c r="O435" s="170">
        <v>258.41000000000003</v>
      </c>
    </row>
    <row r="436" spans="13:15" x14ac:dyDescent="0.15">
      <c r="M436" s="170">
        <v>216.5</v>
      </c>
      <c r="N436" s="170">
        <v>356.82</v>
      </c>
      <c r="O436" s="170">
        <v>258.73</v>
      </c>
    </row>
    <row r="437" spans="13:15" x14ac:dyDescent="0.15">
      <c r="M437" s="170">
        <v>217</v>
      </c>
      <c r="N437" s="170">
        <v>357.2</v>
      </c>
      <c r="O437" s="170">
        <v>259.05</v>
      </c>
    </row>
    <row r="438" spans="13:15" x14ac:dyDescent="0.15">
      <c r="M438" s="170">
        <v>217.5</v>
      </c>
      <c r="N438" s="170">
        <v>357.58</v>
      </c>
      <c r="O438" s="170">
        <v>259.36</v>
      </c>
    </row>
    <row r="439" spans="13:15" x14ac:dyDescent="0.15">
      <c r="M439" s="170">
        <v>218</v>
      </c>
      <c r="N439" s="170">
        <v>357.95</v>
      </c>
      <c r="O439" s="170">
        <v>259.68</v>
      </c>
    </row>
    <row r="440" spans="13:15" x14ac:dyDescent="0.15">
      <c r="M440" s="170">
        <v>218.5</v>
      </c>
      <c r="N440" s="170">
        <v>358.33</v>
      </c>
      <c r="O440" s="170">
        <v>260</v>
      </c>
    </row>
    <row r="441" spans="13:15" x14ac:dyDescent="0.15">
      <c r="M441" s="170">
        <v>219</v>
      </c>
      <c r="N441" s="170">
        <v>358.71</v>
      </c>
      <c r="O441" s="170">
        <v>260.32</v>
      </c>
    </row>
    <row r="442" spans="13:15" x14ac:dyDescent="0.15">
      <c r="M442" s="170">
        <v>219.5</v>
      </c>
      <c r="N442" s="170">
        <v>359.09</v>
      </c>
      <c r="O442" s="170">
        <v>260.64</v>
      </c>
    </row>
    <row r="443" spans="13:15" x14ac:dyDescent="0.15">
      <c r="M443" s="170">
        <v>220</v>
      </c>
      <c r="N443" s="170">
        <v>359.47</v>
      </c>
      <c r="O443" s="170">
        <v>260.95</v>
      </c>
    </row>
    <row r="444" spans="13:15" x14ac:dyDescent="0.15">
      <c r="M444" s="170">
        <v>220.5</v>
      </c>
      <c r="N444" s="170">
        <v>359.85</v>
      </c>
      <c r="O444" s="170">
        <v>261.27</v>
      </c>
    </row>
    <row r="445" spans="13:15" x14ac:dyDescent="0.15">
      <c r="M445" s="170">
        <v>221</v>
      </c>
      <c r="N445" s="170">
        <v>360.23</v>
      </c>
      <c r="O445" s="170">
        <v>261.58999999999997</v>
      </c>
    </row>
    <row r="446" spans="13:15" x14ac:dyDescent="0.15">
      <c r="M446" s="170">
        <v>221.5</v>
      </c>
      <c r="N446" s="170">
        <v>360.61</v>
      </c>
      <c r="O446" s="170">
        <v>261.91000000000003</v>
      </c>
    </row>
    <row r="447" spans="13:15" x14ac:dyDescent="0.15">
      <c r="M447" s="170">
        <v>222</v>
      </c>
      <c r="N447" s="170">
        <v>360.98</v>
      </c>
      <c r="O447" s="170">
        <v>262.23</v>
      </c>
    </row>
    <row r="448" spans="13:15" x14ac:dyDescent="0.15">
      <c r="M448" s="170">
        <v>222.5</v>
      </c>
      <c r="N448" s="170">
        <v>361.36</v>
      </c>
      <c r="O448" s="170">
        <v>262.55</v>
      </c>
    </row>
    <row r="449" spans="13:15" x14ac:dyDescent="0.15">
      <c r="M449" s="170">
        <v>223</v>
      </c>
      <c r="N449" s="170">
        <v>361.74</v>
      </c>
      <c r="O449" s="170">
        <v>262.86</v>
      </c>
    </row>
    <row r="450" spans="13:15" x14ac:dyDescent="0.15">
      <c r="M450" s="170">
        <v>223.5</v>
      </c>
      <c r="N450" s="170">
        <v>362.12</v>
      </c>
      <c r="O450" s="170">
        <v>263.18</v>
      </c>
    </row>
    <row r="451" spans="13:15" x14ac:dyDescent="0.15">
      <c r="M451" s="170">
        <v>224</v>
      </c>
      <c r="N451" s="170">
        <v>362.5</v>
      </c>
      <c r="O451" s="170">
        <v>263.5</v>
      </c>
    </row>
    <row r="452" spans="13:15" x14ac:dyDescent="0.15">
      <c r="M452" s="170">
        <v>224.5</v>
      </c>
      <c r="N452" s="170">
        <v>362.88</v>
      </c>
      <c r="O452" s="170">
        <v>263.82</v>
      </c>
    </row>
    <row r="453" spans="13:15" x14ac:dyDescent="0.15">
      <c r="M453" s="170">
        <v>225</v>
      </c>
      <c r="N453" s="170">
        <v>363.26</v>
      </c>
      <c r="O453" s="170">
        <v>264.14</v>
      </c>
    </row>
    <row r="454" spans="13:15" x14ac:dyDescent="0.15">
      <c r="M454" s="170">
        <v>225.5</v>
      </c>
      <c r="N454" s="170">
        <v>363.64</v>
      </c>
      <c r="O454" s="170">
        <v>264.45</v>
      </c>
    </row>
    <row r="455" spans="13:15" x14ac:dyDescent="0.15">
      <c r="M455" s="170">
        <v>226</v>
      </c>
      <c r="N455" s="170">
        <v>364.02</v>
      </c>
      <c r="O455" s="170">
        <v>264.77</v>
      </c>
    </row>
    <row r="456" spans="13:15" x14ac:dyDescent="0.15">
      <c r="M456" s="170">
        <v>226.5</v>
      </c>
      <c r="N456" s="170">
        <v>364.39</v>
      </c>
      <c r="O456" s="170">
        <v>265.08999999999997</v>
      </c>
    </row>
    <row r="457" spans="13:15" x14ac:dyDescent="0.15">
      <c r="M457" s="170">
        <v>227</v>
      </c>
      <c r="N457" s="170">
        <v>364.77</v>
      </c>
      <c r="O457" s="170">
        <v>265.41000000000003</v>
      </c>
    </row>
    <row r="458" spans="13:15" x14ac:dyDescent="0.15">
      <c r="M458" s="170">
        <v>227.5</v>
      </c>
      <c r="N458" s="170">
        <v>365.15</v>
      </c>
      <c r="O458" s="170">
        <v>265.73</v>
      </c>
    </row>
    <row r="459" spans="13:15" x14ac:dyDescent="0.15">
      <c r="M459" s="170">
        <v>228</v>
      </c>
      <c r="N459" s="170">
        <v>365.53</v>
      </c>
      <c r="O459" s="170">
        <v>266.05</v>
      </c>
    </row>
    <row r="460" spans="13:15" x14ac:dyDescent="0.15">
      <c r="M460" s="170">
        <v>228.5</v>
      </c>
      <c r="N460" s="170">
        <v>365.91</v>
      </c>
      <c r="O460" s="170">
        <v>266.36</v>
      </c>
    </row>
    <row r="461" spans="13:15" x14ac:dyDescent="0.15">
      <c r="M461" s="170">
        <v>229</v>
      </c>
      <c r="N461" s="170">
        <v>366.29</v>
      </c>
      <c r="O461" s="170">
        <v>266.68</v>
      </c>
    </row>
    <row r="462" spans="13:15" x14ac:dyDescent="0.15">
      <c r="M462" s="170">
        <v>229.5</v>
      </c>
      <c r="N462" s="170">
        <v>366.67</v>
      </c>
      <c r="O462" s="170">
        <v>267</v>
      </c>
    </row>
    <row r="463" spans="13:15" x14ac:dyDescent="0.15">
      <c r="M463" s="170">
        <v>230</v>
      </c>
      <c r="N463" s="170">
        <v>367.05</v>
      </c>
      <c r="O463" s="170">
        <v>267.32</v>
      </c>
    </row>
    <row r="464" spans="13:15" x14ac:dyDescent="0.15">
      <c r="M464" s="170">
        <v>230.5</v>
      </c>
      <c r="N464" s="170">
        <v>367.42</v>
      </c>
      <c r="O464" s="170">
        <v>267.64</v>
      </c>
    </row>
    <row r="465" spans="13:15" x14ac:dyDescent="0.15">
      <c r="M465" s="170">
        <v>231</v>
      </c>
      <c r="N465" s="170">
        <v>367.8</v>
      </c>
      <c r="O465" s="170">
        <v>267.95</v>
      </c>
    </row>
    <row r="466" spans="13:15" x14ac:dyDescent="0.15">
      <c r="M466" s="170">
        <v>231.5</v>
      </c>
      <c r="N466" s="170">
        <v>368.18</v>
      </c>
      <c r="O466" s="170">
        <v>268.27</v>
      </c>
    </row>
    <row r="467" spans="13:15" x14ac:dyDescent="0.15">
      <c r="M467" s="170">
        <v>232</v>
      </c>
      <c r="N467" s="170">
        <v>368.56</v>
      </c>
      <c r="O467" s="170">
        <v>268.58999999999997</v>
      </c>
    </row>
    <row r="468" spans="13:15" x14ac:dyDescent="0.15">
      <c r="M468" s="170">
        <v>232.5</v>
      </c>
      <c r="N468" s="170">
        <v>368.94</v>
      </c>
      <c r="O468" s="170">
        <v>268.91000000000003</v>
      </c>
    </row>
    <row r="469" spans="13:15" x14ac:dyDescent="0.15">
      <c r="M469" s="170">
        <v>233</v>
      </c>
      <c r="N469" s="170">
        <v>369.32</v>
      </c>
      <c r="O469" s="170">
        <v>269.23</v>
      </c>
    </row>
    <row r="470" spans="13:15" x14ac:dyDescent="0.15">
      <c r="M470" s="170">
        <v>233.5</v>
      </c>
      <c r="N470" s="170">
        <v>369.7</v>
      </c>
      <c r="O470" s="170">
        <v>269.55</v>
      </c>
    </row>
    <row r="471" spans="13:15" x14ac:dyDescent="0.15">
      <c r="M471" s="170">
        <v>234</v>
      </c>
      <c r="N471" s="170">
        <v>370.08</v>
      </c>
      <c r="O471" s="170">
        <v>269.86</v>
      </c>
    </row>
    <row r="472" spans="13:15" x14ac:dyDescent="0.15">
      <c r="M472" s="170">
        <v>234.5</v>
      </c>
      <c r="N472" s="170">
        <v>370.45</v>
      </c>
      <c r="O472" s="170">
        <v>270.18</v>
      </c>
    </row>
    <row r="473" spans="13:15" x14ac:dyDescent="0.15">
      <c r="M473" s="170">
        <v>235</v>
      </c>
      <c r="N473" s="170">
        <v>370.83</v>
      </c>
      <c r="O473" s="170">
        <v>270.5</v>
      </c>
    </row>
    <row r="474" spans="13:15" x14ac:dyDescent="0.15">
      <c r="M474" s="170">
        <v>235.5</v>
      </c>
      <c r="N474" s="170">
        <v>371.21</v>
      </c>
      <c r="O474" s="170">
        <v>270.82</v>
      </c>
    </row>
    <row r="475" spans="13:15" x14ac:dyDescent="0.15">
      <c r="M475" s="170">
        <v>236</v>
      </c>
      <c r="N475" s="170">
        <v>371.59</v>
      </c>
      <c r="O475" s="170">
        <v>271.14</v>
      </c>
    </row>
    <row r="476" spans="13:15" x14ac:dyDescent="0.15">
      <c r="M476" s="170">
        <v>236.5</v>
      </c>
      <c r="N476" s="170">
        <v>371.97</v>
      </c>
      <c r="O476" s="170">
        <v>271.45</v>
      </c>
    </row>
    <row r="477" spans="13:15" x14ac:dyDescent="0.15">
      <c r="M477" s="170">
        <v>237</v>
      </c>
      <c r="N477" s="170">
        <v>372.35</v>
      </c>
      <c r="O477" s="170">
        <v>271.77</v>
      </c>
    </row>
    <row r="478" spans="13:15" x14ac:dyDescent="0.15">
      <c r="M478" s="170">
        <v>237.5</v>
      </c>
      <c r="N478" s="170">
        <v>372.73</v>
      </c>
      <c r="O478" s="170">
        <v>272.08999999999997</v>
      </c>
    </row>
    <row r="479" spans="13:15" x14ac:dyDescent="0.15">
      <c r="M479" s="170">
        <v>238</v>
      </c>
      <c r="N479" s="170">
        <v>373.11</v>
      </c>
      <c r="O479" s="170">
        <v>272.41000000000003</v>
      </c>
    </row>
    <row r="480" spans="13:15" x14ac:dyDescent="0.15">
      <c r="M480" s="170">
        <v>238.5</v>
      </c>
      <c r="N480" s="170">
        <v>373.48</v>
      </c>
      <c r="O480" s="170">
        <v>272.73</v>
      </c>
    </row>
    <row r="481" spans="13:15" x14ac:dyDescent="0.15">
      <c r="M481" s="170">
        <v>239</v>
      </c>
      <c r="N481" s="170">
        <v>373.86</v>
      </c>
      <c r="O481" s="170">
        <v>273.05</v>
      </c>
    </row>
    <row r="482" spans="13:15" x14ac:dyDescent="0.15">
      <c r="M482" s="170">
        <v>239.5</v>
      </c>
      <c r="N482" s="170">
        <v>374.24</v>
      </c>
      <c r="O482" s="170">
        <v>273.36</v>
      </c>
    </row>
    <row r="483" spans="13:15" x14ac:dyDescent="0.15">
      <c r="M483" s="170">
        <v>240</v>
      </c>
      <c r="N483" s="170">
        <v>374.62</v>
      </c>
      <c r="O483" s="170">
        <v>273.68</v>
      </c>
    </row>
    <row r="484" spans="13:15" x14ac:dyDescent="0.15">
      <c r="M484" s="170">
        <v>240.5</v>
      </c>
      <c r="N484" s="170">
        <v>375</v>
      </c>
      <c r="O484" s="170">
        <v>274</v>
      </c>
    </row>
    <row r="485" spans="13:15" x14ac:dyDescent="0.15">
      <c r="M485" s="170">
        <v>241</v>
      </c>
      <c r="N485" s="170">
        <v>375.3</v>
      </c>
      <c r="O485" s="170">
        <v>274.33</v>
      </c>
    </row>
    <row r="486" spans="13:15" x14ac:dyDescent="0.15">
      <c r="M486" s="170">
        <v>241.5</v>
      </c>
      <c r="N486" s="170">
        <v>375.6</v>
      </c>
      <c r="O486" s="170">
        <v>274.66000000000003</v>
      </c>
    </row>
    <row r="487" spans="13:15" x14ac:dyDescent="0.15">
      <c r="M487" s="170">
        <v>242</v>
      </c>
      <c r="N487" s="170">
        <v>375.91</v>
      </c>
      <c r="O487" s="170">
        <v>274.98</v>
      </c>
    </row>
    <row r="488" spans="13:15" x14ac:dyDescent="0.15">
      <c r="M488" s="170">
        <v>242.5</v>
      </c>
      <c r="N488" s="170">
        <v>376.21</v>
      </c>
      <c r="O488" s="170">
        <v>275.31</v>
      </c>
    </row>
    <row r="489" spans="13:15" x14ac:dyDescent="0.15">
      <c r="M489" s="170">
        <v>243</v>
      </c>
      <c r="N489" s="170">
        <v>376.51</v>
      </c>
      <c r="O489" s="170">
        <v>275.64</v>
      </c>
    </row>
    <row r="490" spans="13:15" x14ac:dyDescent="0.15">
      <c r="M490" s="170">
        <v>243.5</v>
      </c>
      <c r="N490" s="170">
        <v>376.81</v>
      </c>
      <c r="O490" s="170">
        <v>275.97000000000003</v>
      </c>
    </row>
    <row r="491" spans="13:15" x14ac:dyDescent="0.15">
      <c r="M491" s="170">
        <v>244</v>
      </c>
      <c r="N491" s="170">
        <v>377.12</v>
      </c>
      <c r="O491" s="170">
        <v>276.3</v>
      </c>
    </row>
    <row r="492" spans="13:15" x14ac:dyDescent="0.15">
      <c r="M492" s="170">
        <v>244.5</v>
      </c>
      <c r="N492" s="170">
        <v>377.42</v>
      </c>
      <c r="O492" s="170">
        <v>276.62</v>
      </c>
    </row>
    <row r="493" spans="13:15" x14ac:dyDescent="0.15">
      <c r="M493" s="170">
        <v>245</v>
      </c>
      <c r="N493" s="170">
        <v>377.72</v>
      </c>
      <c r="O493" s="170">
        <v>276.95</v>
      </c>
    </row>
    <row r="494" spans="13:15" x14ac:dyDescent="0.15">
      <c r="M494" s="170">
        <v>245.5</v>
      </c>
      <c r="N494" s="170">
        <v>378.02</v>
      </c>
      <c r="O494" s="170">
        <v>277.27999999999997</v>
      </c>
    </row>
    <row r="495" spans="13:15" x14ac:dyDescent="0.15">
      <c r="M495" s="170">
        <v>246</v>
      </c>
      <c r="N495" s="170">
        <v>378.33</v>
      </c>
      <c r="O495" s="170">
        <v>277.61</v>
      </c>
    </row>
    <row r="496" spans="13:15" x14ac:dyDescent="0.15">
      <c r="M496" s="170">
        <v>246.5</v>
      </c>
      <c r="N496" s="170">
        <v>378.63</v>
      </c>
      <c r="O496" s="170">
        <v>277.93</v>
      </c>
    </row>
    <row r="497" spans="13:15" x14ac:dyDescent="0.15">
      <c r="M497" s="170">
        <v>247</v>
      </c>
      <c r="N497" s="170">
        <v>378.93</v>
      </c>
      <c r="O497" s="170">
        <v>278.26</v>
      </c>
    </row>
    <row r="498" spans="13:15" x14ac:dyDescent="0.15">
      <c r="M498" s="170">
        <v>247.5</v>
      </c>
      <c r="N498" s="170">
        <v>379.23</v>
      </c>
      <c r="O498" s="170">
        <v>278.58999999999997</v>
      </c>
    </row>
    <row r="499" spans="13:15" x14ac:dyDescent="0.15">
      <c r="M499" s="170">
        <v>248</v>
      </c>
      <c r="N499" s="170">
        <v>379.53</v>
      </c>
      <c r="O499" s="170">
        <v>278.92</v>
      </c>
    </row>
    <row r="500" spans="13:15" x14ac:dyDescent="0.15">
      <c r="M500" s="170">
        <v>248.5</v>
      </c>
      <c r="N500" s="170">
        <v>379.84</v>
      </c>
      <c r="O500" s="170">
        <v>279.25</v>
      </c>
    </row>
    <row r="501" spans="13:15" x14ac:dyDescent="0.15">
      <c r="M501" s="170">
        <v>249</v>
      </c>
      <c r="N501" s="170">
        <v>380.14</v>
      </c>
      <c r="O501" s="170">
        <v>279.57</v>
      </c>
    </row>
    <row r="502" spans="13:15" x14ac:dyDescent="0.15">
      <c r="M502" s="170">
        <v>249.5</v>
      </c>
      <c r="N502" s="170">
        <v>380.44</v>
      </c>
      <c r="O502" s="170">
        <v>279.89999999999998</v>
      </c>
    </row>
    <row r="503" spans="13:15" x14ac:dyDescent="0.15">
      <c r="M503" s="170">
        <v>250</v>
      </c>
      <c r="N503" s="170">
        <v>380.74</v>
      </c>
      <c r="O503" s="170">
        <v>280.23</v>
      </c>
    </row>
    <row r="504" spans="13:15" x14ac:dyDescent="0.15">
      <c r="M504" s="170">
        <v>250.5</v>
      </c>
      <c r="N504" s="170">
        <v>381.05</v>
      </c>
      <c r="O504" s="170">
        <v>280.56</v>
      </c>
    </row>
    <row r="505" spans="13:15" x14ac:dyDescent="0.15">
      <c r="M505" s="170">
        <v>251</v>
      </c>
      <c r="N505" s="170">
        <v>381.35</v>
      </c>
      <c r="O505" s="170">
        <v>280.89</v>
      </c>
    </row>
    <row r="506" spans="13:15" x14ac:dyDescent="0.15">
      <c r="M506" s="170">
        <v>251.5</v>
      </c>
      <c r="N506" s="170">
        <v>381.65</v>
      </c>
      <c r="O506" s="170">
        <v>281.20999999999998</v>
      </c>
    </row>
    <row r="507" spans="13:15" x14ac:dyDescent="0.15">
      <c r="M507" s="170">
        <v>252</v>
      </c>
      <c r="N507" s="170">
        <v>381.95</v>
      </c>
      <c r="O507" s="170">
        <v>281.54000000000002</v>
      </c>
    </row>
    <row r="508" spans="13:15" x14ac:dyDescent="0.15">
      <c r="M508" s="170">
        <v>252.5</v>
      </c>
      <c r="N508" s="170">
        <v>382.26</v>
      </c>
      <c r="O508" s="170">
        <v>281.87</v>
      </c>
    </row>
    <row r="509" spans="13:15" x14ac:dyDescent="0.15">
      <c r="M509" s="170">
        <v>253</v>
      </c>
      <c r="N509" s="170">
        <v>382.56</v>
      </c>
      <c r="O509" s="170">
        <v>282.2</v>
      </c>
    </row>
    <row r="510" spans="13:15" x14ac:dyDescent="0.15">
      <c r="M510" s="170">
        <v>253.5</v>
      </c>
      <c r="N510" s="170">
        <v>382.86</v>
      </c>
      <c r="O510" s="170">
        <v>282.52999999999997</v>
      </c>
    </row>
    <row r="511" spans="13:15" x14ac:dyDescent="0.15">
      <c r="M511" s="170">
        <v>254</v>
      </c>
      <c r="N511" s="170">
        <v>383.16</v>
      </c>
      <c r="O511" s="170">
        <v>282.85000000000002</v>
      </c>
    </row>
    <row r="512" spans="13:15" x14ac:dyDescent="0.15">
      <c r="M512" s="170">
        <v>254.5</v>
      </c>
      <c r="N512" s="170">
        <v>383.46</v>
      </c>
      <c r="O512" s="170">
        <v>283.18</v>
      </c>
    </row>
    <row r="513" spans="13:15" x14ac:dyDescent="0.15">
      <c r="M513" s="170">
        <v>255</v>
      </c>
      <c r="N513" s="170">
        <v>383.77</v>
      </c>
      <c r="O513" s="170">
        <v>283.51</v>
      </c>
    </row>
    <row r="514" spans="13:15" x14ac:dyDescent="0.15">
      <c r="M514" s="170">
        <v>255.5</v>
      </c>
      <c r="N514" s="170">
        <v>384.07</v>
      </c>
      <c r="O514" s="170">
        <v>283.83999999999997</v>
      </c>
    </row>
    <row r="515" spans="13:15" x14ac:dyDescent="0.15">
      <c r="M515" s="170">
        <v>256</v>
      </c>
      <c r="N515" s="170">
        <v>384.37</v>
      </c>
      <c r="O515" s="170">
        <v>284.17</v>
      </c>
    </row>
    <row r="516" spans="13:15" x14ac:dyDescent="0.15">
      <c r="M516" s="170">
        <v>256.5</v>
      </c>
      <c r="N516" s="170">
        <v>384.67</v>
      </c>
      <c r="O516" s="170">
        <v>284.49</v>
      </c>
    </row>
    <row r="517" spans="13:15" x14ac:dyDescent="0.15">
      <c r="M517" s="170">
        <v>257</v>
      </c>
      <c r="N517" s="170">
        <v>384.98</v>
      </c>
      <c r="O517" s="170">
        <v>284.82</v>
      </c>
    </row>
    <row r="518" spans="13:15" x14ac:dyDescent="0.15">
      <c r="M518" s="170">
        <v>257.5</v>
      </c>
      <c r="N518" s="170">
        <v>385.28</v>
      </c>
      <c r="O518" s="170">
        <v>285.14999999999998</v>
      </c>
    </row>
    <row r="519" spans="13:15" x14ac:dyDescent="0.15">
      <c r="M519" s="170">
        <v>258</v>
      </c>
      <c r="N519" s="170">
        <v>385.58</v>
      </c>
      <c r="O519" s="170">
        <v>285.48</v>
      </c>
    </row>
    <row r="520" spans="13:15" x14ac:dyDescent="0.15">
      <c r="M520" s="170">
        <v>258.5</v>
      </c>
      <c r="N520" s="170">
        <v>385.88</v>
      </c>
      <c r="O520" s="170">
        <v>285.8</v>
      </c>
    </row>
    <row r="521" spans="13:15" x14ac:dyDescent="0.15">
      <c r="M521" s="170">
        <v>259</v>
      </c>
      <c r="N521" s="170">
        <v>386.19</v>
      </c>
      <c r="O521" s="170">
        <v>286.13</v>
      </c>
    </row>
    <row r="522" spans="13:15" x14ac:dyDescent="0.15">
      <c r="M522" s="170">
        <v>259.5</v>
      </c>
      <c r="N522" s="170">
        <v>386.49</v>
      </c>
      <c r="O522" s="170">
        <v>286.45999999999998</v>
      </c>
    </row>
    <row r="523" spans="13:15" x14ac:dyDescent="0.15">
      <c r="M523" s="170">
        <v>260</v>
      </c>
      <c r="N523" s="170">
        <v>386.79</v>
      </c>
      <c r="O523" s="170">
        <v>286.79000000000002</v>
      </c>
    </row>
    <row r="524" spans="13:15" x14ac:dyDescent="0.15">
      <c r="M524" s="170">
        <v>260.5</v>
      </c>
      <c r="N524" s="170">
        <v>387.09</v>
      </c>
      <c r="O524" s="170">
        <v>287.12</v>
      </c>
    </row>
    <row r="525" spans="13:15" x14ac:dyDescent="0.15">
      <c r="M525" s="170">
        <v>261</v>
      </c>
      <c r="N525" s="170">
        <v>387.4</v>
      </c>
      <c r="O525" s="170">
        <v>287.44</v>
      </c>
    </row>
    <row r="526" spans="13:15" x14ac:dyDescent="0.15">
      <c r="M526" s="170">
        <v>261.5</v>
      </c>
      <c r="N526" s="170">
        <v>387.7</v>
      </c>
      <c r="O526" s="170">
        <v>287.77</v>
      </c>
    </row>
    <row r="527" spans="13:15" x14ac:dyDescent="0.15">
      <c r="M527" s="170">
        <v>262</v>
      </c>
      <c r="N527" s="170">
        <v>388</v>
      </c>
      <c r="O527" s="170">
        <v>288.10000000000002</v>
      </c>
    </row>
    <row r="528" spans="13:15" x14ac:dyDescent="0.15">
      <c r="M528" s="170">
        <v>262.5</v>
      </c>
      <c r="N528" s="170">
        <v>388.3</v>
      </c>
      <c r="O528" s="170">
        <v>288.43</v>
      </c>
    </row>
    <row r="529" spans="13:15" x14ac:dyDescent="0.15">
      <c r="M529" s="170">
        <v>263</v>
      </c>
      <c r="N529" s="170">
        <v>388.6</v>
      </c>
      <c r="O529" s="170">
        <v>288.76</v>
      </c>
    </row>
    <row r="530" spans="13:15" x14ac:dyDescent="0.15">
      <c r="M530" s="170">
        <v>263.5</v>
      </c>
      <c r="N530" s="170">
        <v>388.91</v>
      </c>
      <c r="O530" s="170">
        <v>289.08</v>
      </c>
    </row>
    <row r="531" spans="13:15" x14ac:dyDescent="0.15">
      <c r="M531" s="170">
        <v>264</v>
      </c>
      <c r="N531" s="170">
        <v>389.21</v>
      </c>
      <c r="O531" s="170">
        <v>289.41000000000003</v>
      </c>
    </row>
    <row r="532" spans="13:15" x14ac:dyDescent="0.15">
      <c r="M532" s="170">
        <v>264.5</v>
      </c>
      <c r="N532" s="170">
        <v>389.51</v>
      </c>
      <c r="O532" s="170">
        <v>289.74</v>
      </c>
    </row>
    <row r="533" spans="13:15" x14ac:dyDescent="0.15">
      <c r="M533" s="170">
        <v>265</v>
      </c>
      <c r="N533" s="170">
        <v>389.81</v>
      </c>
      <c r="O533" s="170">
        <v>290.07</v>
      </c>
    </row>
    <row r="534" spans="13:15" x14ac:dyDescent="0.15">
      <c r="M534" s="170">
        <v>265.5</v>
      </c>
      <c r="N534" s="170">
        <v>390.12</v>
      </c>
      <c r="O534" s="170">
        <v>290.39999999999998</v>
      </c>
    </row>
    <row r="535" spans="13:15" x14ac:dyDescent="0.15">
      <c r="M535" s="170">
        <v>266</v>
      </c>
      <c r="N535" s="170">
        <v>390.42</v>
      </c>
      <c r="O535" s="170">
        <v>290.72000000000003</v>
      </c>
    </row>
    <row r="536" spans="13:15" x14ac:dyDescent="0.15">
      <c r="M536" s="170">
        <v>266.5</v>
      </c>
      <c r="N536" s="170">
        <v>390.72</v>
      </c>
      <c r="O536" s="170">
        <v>291.05</v>
      </c>
    </row>
    <row r="537" spans="13:15" x14ac:dyDescent="0.15">
      <c r="M537" s="170">
        <v>267</v>
      </c>
      <c r="N537" s="170">
        <v>391.02</v>
      </c>
      <c r="O537" s="170">
        <v>291.38</v>
      </c>
    </row>
    <row r="538" spans="13:15" x14ac:dyDescent="0.15">
      <c r="M538" s="170">
        <v>267.5</v>
      </c>
      <c r="N538" s="170">
        <v>391.33</v>
      </c>
      <c r="O538" s="170">
        <v>291.70999999999998</v>
      </c>
    </row>
    <row r="539" spans="13:15" x14ac:dyDescent="0.15">
      <c r="M539" s="170">
        <v>268</v>
      </c>
      <c r="N539" s="170">
        <v>391.63</v>
      </c>
      <c r="O539" s="170">
        <v>292.02999999999997</v>
      </c>
    </row>
    <row r="540" spans="13:15" x14ac:dyDescent="0.15">
      <c r="M540" s="170">
        <v>268.5</v>
      </c>
      <c r="N540" s="170">
        <v>391.93</v>
      </c>
      <c r="O540" s="170">
        <v>292.36</v>
      </c>
    </row>
    <row r="541" spans="13:15" x14ac:dyDescent="0.15">
      <c r="M541" s="170">
        <v>269</v>
      </c>
      <c r="N541" s="170">
        <v>392.23</v>
      </c>
      <c r="O541" s="170">
        <v>292.69</v>
      </c>
    </row>
    <row r="542" spans="13:15" x14ac:dyDescent="0.15">
      <c r="M542" s="170">
        <v>269.5</v>
      </c>
      <c r="N542" s="170">
        <v>392.53</v>
      </c>
      <c r="O542" s="170">
        <v>293.02</v>
      </c>
    </row>
    <row r="543" spans="13:15" x14ac:dyDescent="0.15">
      <c r="M543" s="170">
        <v>270</v>
      </c>
      <c r="N543" s="170">
        <v>392.84</v>
      </c>
      <c r="O543" s="170">
        <v>293.35000000000002</v>
      </c>
    </row>
    <row r="544" spans="13:15" x14ac:dyDescent="0.15">
      <c r="M544" s="170">
        <v>270.5</v>
      </c>
      <c r="N544" s="170">
        <v>393.14</v>
      </c>
      <c r="O544" s="170">
        <v>293.67</v>
      </c>
    </row>
    <row r="545" spans="13:15" x14ac:dyDescent="0.15">
      <c r="M545" s="170">
        <v>271</v>
      </c>
      <c r="N545" s="170">
        <v>393.44</v>
      </c>
      <c r="O545" s="170">
        <v>294</v>
      </c>
    </row>
    <row r="546" spans="13:15" x14ac:dyDescent="0.15">
      <c r="M546" s="170">
        <v>271.5</v>
      </c>
      <c r="N546" s="170">
        <v>393.74</v>
      </c>
      <c r="O546" s="170">
        <v>294.33</v>
      </c>
    </row>
    <row r="547" spans="13:15" x14ac:dyDescent="0.15">
      <c r="M547" s="170">
        <v>272</v>
      </c>
      <c r="N547" s="170">
        <v>394.05</v>
      </c>
      <c r="O547" s="170">
        <v>294.66000000000003</v>
      </c>
    </row>
    <row r="548" spans="13:15" x14ac:dyDescent="0.15">
      <c r="M548" s="170">
        <v>272.5</v>
      </c>
      <c r="N548" s="170">
        <v>394.35</v>
      </c>
      <c r="O548" s="170">
        <v>294.99</v>
      </c>
    </row>
    <row r="549" spans="13:15" x14ac:dyDescent="0.15">
      <c r="M549" s="170">
        <v>273</v>
      </c>
      <c r="N549" s="170">
        <v>394.65</v>
      </c>
      <c r="O549" s="170">
        <v>295.31</v>
      </c>
    </row>
    <row r="550" spans="13:15" x14ac:dyDescent="0.15">
      <c r="M550" s="170">
        <v>273.5</v>
      </c>
      <c r="N550" s="170">
        <v>394.95</v>
      </c>
      <c r="O550" s="170">
        <v>295.64</v>
      </c>
    </row>
    <row r="551" spans="13:15" x14ac:dyDescent="0.15">
      <c r="M551" s="170">
        <v>274</v>
      </c>
      <c r="N551" s="170">
        <v>395.26</v>
      </c>
      <c r="O551" s="170">
        <v>295.97000000000003</v>
      </c>
    </row>
    <row r="552" spans="13:15" x14ac:dyDescent="0.15">
      <c r="M552" s="170">
        <v>274.5</v>
      </c>
      <c r="N552" s="170">
        <v>395.56</v>
      </c>
      <c r="O552" s="170">
        <v>296.3</v>
      </c>
    </row>
    <row r="553" spans="13:15" x14ac:dyDescent="0.15">
      <c r="M553" s="170">
        <v>275</v>
      </c>
      <c r="N553" s="170">
        <v>395.86</v>
      </c>
      <c r="O553" s="170">
        <v>296.63</v>
      </c>
    </row>
    <row r="554" spans="13:15" x14ac:dyDescent="0.15">
      <c r="M554" s="170">
        <v>275.5</v>
      </c>
      <c r="N554" s="170">
        <v>396.16</v>
      </c>
      <c r="O554" s="170">
        <v>296.95</v>
      </c>
    </row>
    <row r="555" spans="13:15" x14ac:dyDescent="0.15">
      <c r="M555" s="170">
        <v>276</v>
      </c>
      <c r="N555" s="170">
        <v>396.47</v>
      </c>
      <c r="O555" s="170">
        <v>297.27999999999997</v>
      </c>
    </row>
    <row r="556" spans="13:15" x14ac:dyDescent="0.15">
      <c r="M556" s="170">
        <v>276.5</v>
      </c>
      <c r="N556" s="170">
        <v>396.77</v>
      </c>
      <c r="O556" s="170">
        <v>297.61</v>
      </c>
    </row>
    <row r="557" spans="13:15" x14ac:dyDescent="0.15">
      <c r="M557" s="170">
        <v>277</v>
      </c>
      <c r="N557" s="170">
        <v>397.07</v>
      </c>
      <c r="O557" s="170">
        <v>297.94</v>
      </c>
    </row>
    <row r="558" spans="13:15" x14ac:dyDescent="0.15">
      <c r="M558" s="170">
        <v>277.5</v>
      </c>
      <c r="N558" s="170">
        <v>397.37</v>
      </c>
      <c r="O558" s="170">
        <v>298.27</v>
      </c>
    </row>
    <row r="559" spans="13:15" x14ac:dyDescent="0.15">
      <c r="M559" s="170">
        <v>278</v>
      </c>
      <c r="N559" s="170">
        <v>397.67</v>
      </c>
      <c r="O559" s="170">
        <v>298.58999999999997</v>
      </c>
    </row>
    <row r="560" spans="13:15" x14ac:dyDescent="0.15">
      <c r="M560" s="170">
        <v>278.5</v>
      </c>
      <c r="N560" s="170">
        <v>397.98</v>
      </c>
      <c r="O560" s="170">
        <v>298.92</v>
      </c>
    </row>
    <row r="561" spans="13:15" x14ac:dyDescent="0.15">
      <c r="M561" s="170">
        <v>279</v>
      </c>
      <c r="N561" s="170">
        <v>398.28</v>
      </c>
      <c r="O561" s="170">
        <v>299.25</v>
      </c>
    </row>
    <row r="562" spans="13:15" x14ac:dyDescent="0.15">
      <c r="M562" s="170">
        <v>279.5</v>
      </c>
      <c r="N562" s="170">
        <v>398.58</v>
      </c>
      <c r="O562" s="170">
        <v>299.58</v>
      </c>
    </row>
    <row r="563" spans="13:15" x14ac:dyDescent="0.15">
      <c r="M563" s="170">
        <v>280</v>
      </c>
      <c r="N563" s="170">
        <v>398.88</v>
      </c>
      <c r="O563" s="170">
        <v>299.89999999999998</v>
      </c>
    </row>
    <row r="564" spans="13:15" x14ac:dyDescent="0.15">
      <c r="M564" s="170">
        <v>280.5</v>
      </c>
      <c r="N564" s="170">
        <v>399.19</v>
      </c>
      <c r="O564" s="170">
        <v>300.23</v>
      </c>
    </row>
    <row r="565" spans="13:15" x14ac:dyDescent="0.15">
      <c r="M565" s="170">
        <v>281</v>
      </c>
      <c r="N565" s="170">
        <v>399.49</v>
      </c>
      <c r="O565" s="170">
        <v>300.56</v>
      </c>
    </row>
    <row r="566" spans="13:15" x14ac:dyDescent="0.15">
      <c r="M566" s="170">
        <v>281.5</v>
      </c>
      <c r="N566" s="170">
        <v>399.79</v>
      </c>
      <c r="O566" s="170">
        <v>300.89</v>
      </c>
    </row>
    <row r="567" spans="13:15" x14ac:dyDescent="0.15">
      <c r="M567" s="170">
        <v>282</v>
      </c>
      <c r="N567" s="170">
        <v>400.09</v>
      </c>
      <c r="O567" s="170">
        <v>301.22000000000003</v>
      </c>
    </row>
    <row r="568" spans="13:15" x14ac:dyDescent="0.15">
      <c r="M568" s="170">
        <v>282.5</v>
      </c>
      <c r="N568" s="170">
        <v>400.4</v>
      </c>
      <c r="O568" s="170">
        <v>301.54000000000002</v>
      </c>
    </row>
    <row r="569" spans="13:15" x14ac:dyDescent="0.15">
      <c r="M569" s="170">
        <v>283</v>
      </c>
      <c r="N569" s="170">
        <v>400.7</v>
      </c>
      <c r="O569" s="170">
        <v>301.87</v>
      </c>
    </row>
    <row r="570" spans="13:15" x14ac:dyDescent="0.15">
      <c r="M570" s="170">
        <v>283.5</v>
      </c>
      <c r="N570" s="170">
        <v>401</v>
      </c>
      <c r="O570" s="170">
        <v>302.2</v>
      </c>
    </row>
    <row r="571" spans="13:15" x14ac:dyDescent="0.15">
      <c r="M571" s="170">
        <v>284</v>
      </c>
      <c r="N571" s="170">
        <v>401.3</v>
      </c>
      <c r="O571" s="170">
        <v>302.52999999999997</v>
      </c>
    </row>
    <row r="572" spans="13:15" x14ac:dyDescent="0.15">
      <c r="M572" s="170">
        <v>284.5</v>
      </c>
      <c r="N572" s="170">
        <v>401.6</v>
      </c>
      <c r="O572" s="170">
        <v>302.86</v>
      </c>
    </row>
    <row r="573" spans="13:15" x14ac:dyDescent="0.15">
      <c r="M573" s="170">
        <v>285</v>
      </c>
      <c r="N573" s="170">
        <v>401.91</v>
      </c>
      <c r="O573" s="170">
        <v>303.18</v>
      </c>
    </row>
    <row r="574" spans="13:15" x14ac:dyDescent="0.15">
      <c r="M574" s="170">
        <v>285.5</v>
      </c>
      <c r="N574" s="170">
        <v>402.21</v>
      </c>
      <c r="O574" s="170">
        <v>303.51</v>
      </c>
    </row>
    <row r="575" spans="13:15" x14ac:dyDescent="0.15">
      <c r="M575" s="170">
        <v>286</v>
      </c>
      <c r="N575" s="170">
        <v>402.51</v>
      </c>
      <c r="O575" s="170">
        <v>303.83999999999997</v>
      </c>
    </row>
    <row r="576" spans="13:15" x14ac:dyDescent="0.15">
      <c r="M576" s="170">
        <v>286.5</v>
      </c>
      <c r="N576" s="170">
        <v>402.81</v>
      </c>
      <c r="O576" s="170">
        <v>304.17</v>
      </c>
    </row>
    <row r="577" spans="13:15" x14ac:dyDescent="0.15">
      <c r="M577" s="170">
        <v>287</v>
      </c>
      <c r="N577" s="170">
        <v>403.12</v>
      </c>
      <c r="O577" s="170">
        <v>304.5</v>
      </c>
    </row>
    <row r="578" spans="13:15" x14ac:dyDescent="0.15">
      <c r="M578" s="170">
        <v>287.5</v>
      </c>
      <c r="N578" s="170">
        <v>403.42</v>
      </c>
      <c r="O578" s="170">
        <v>304.82</v>
      </c>
    </row>
    <row r="579" spans="13:15" x14ac:dyDescent="0.15">
      <c r="M579" s="170">
        <v>288</v>
      </c>
      <c r="N579" s="170">
        <v>403.72</v>
      </c>
      <c r="O579" s="170">
        <v>305.14999999999998</v>
      </c>
    </row>
    <row r="580" spans="13:15" x14ac:dyDescent="0.15">
      <c r="M580" s="170">
        <v>288.5</v>
      </c>
      <c r="N580" s="170">
        <v>404.02</v>
      </c>
      <c r="O580" s="170">
        <v>305.48</v>
      </c>
    </row>
    <row r="581" spans="13:15" x14ac:dyDescent="0.15">
      <c r="M581" s="170">
        <v>289</v>
      </c>
      <c r="N581" s="170">
        <v>404.33</v>
      </c>
      <c r="O581" s="170">
        <v>305.81</v>
      </c>
    </row>
    <row r="582" spans="13:15" x14ac:dyDescent="0.15">
      <c r="M582" s="170">
        <v>289.5</v>
      </c>
      <c r="N582" s="170">
        <v>404.63</v>
      </c>
      <c r="O582" s="170">
        <v>306.13</v>
      </c>
    </row>
    <row r="583" spans="13:15" x14ac:dyDescent="0.15">
      <c r="M583" s="170">
        <v>290</v>
      </c>
      <c r="N583" s="170">
        <v>404.93</v>
      </c>
      <c r="O583" s="170">
        <v>306.45999999999998</v>
      </c>
    </row>
    <row r="584" spans="13:15" x14ac:dyDescent="0.15">
      <c r="M584" s="170">
        <v>290.5</v>
      </c>
      <c r="N584" s="170">
        <v>405.23</v>
      </c>
      <c r="O584" s="170">
        <v>306.79000000000002</v>
      </c>
    </row>
    <row r="585" spans="13:15" x14ac:dyDescent="0.15">
      <c r="M585" s="170">
        <v>291</v>
      </c>
      <c r="N585" s="170">
        <v>405.53</v>
      </c>
      <c r="O585" s="170">
        <v>307.12</v>
      </c>
    </row>
    <row r="586" spans="13:15" x14ac:dyDescent="0.15">
      <c r="M586" s="170">
        <v>291.5</v>
      </c>
      <c r="N586" s="170">
        <v>405.84</v>
      </c>
      <c r="O586" s="170">
        <v>307.45</v>
      </c>
    </row>
    <row r="587" spans="13:15" x14ac:dyDescent="0.15">
      <c r="M587" s="170">
        <v>292</v>
      </c>
      <c r="N587" s="170">
        <v>406.14</v>
      </c>
      <c r="O587" s="170">
        <v>307.77</v>
      </c>
    </row>
    <row r="588" spans="13:15" x14ac:dyDescent="0.15">
      <c r="M588" s="170">
        <v>292.5</v>
      </c>
      <c r="N588" s="170">
        <v>406.44</v>
      </c>
      <c r="O588" s="170">
        <v>308.10000000000002</v>
      </c>
    </row>
    <row r="589" spans="13:15" x14ac:dyDescent="0.15">
      <c r="M589" s="170">
        <v>293</v>
      </c>
      <c r="N589" s="170">
        <v>406.74</v>
      </c>
      <c r="O589" s="170">
        <v>308.43</v>
      </c>
    </row>
    <row r="590" spans="13:15" x14ac:dyDescent="0.15">
      <c r="M590" s="170">
        <v>293.5</v>
      </c>
      <c r="N590" s="170">
        <v>407.05</v>
      </c>
      <c r="O590" s="170">
        <v>308.76</v>
      </c>
    </row>
    <row r="591" spans="13:15" x14ac:dyDescent="0.15">
      <c r="M591" s="170">
        <v>294</v>
      </c>
      <c r="N591" s="170">
        <v>407.35</v>
      </c>
      <c r="O591" s="170">
        <v>309.08999999999997</v>
      </c>
    </row>
    <row r="592" spans="13:15" x14ac:dyDescent="0.15">
      <c r="M592" s="170">
        <v>294.5</v>
      </c>
      <c r="N592" s="170">
        <v>407.65</v>
      </c>
      <c r="O592" s="170">
        <v>309.41000000000003</v>
      </c>
    </row>
    <row r="593" spans="13:15" x14ac:dyDescent="0.15">
      <c r="M593" s="170">
        <v>295</v>
      </c>
      <c r="N593" s="170">
        <v>407.95</v>
      </c>
      <c r="O593" s="170">
        <v>309.74</v>
      </c>
    </row>
    <row r="594" spans="13:15" x14ac:dyDescent="0.15">
      <c r="M594" s="170">
        <v>295.5</v>
      </c>
      <c r="N594" s="170">
        <v>408.26</v>
      </c>
      <c r="O594" s="170">
        <v>310.07</v>
      </c>
    </row>
    <row r="595" spans="13:15" x14ac:dyDescent="0.15">
      <c r="M595" s="170">
        <v>296</v>
      </c>
      <c r="N595" s="170">
        <v>408.56</v>
      </c>
      <c r="O595" s="170">
        <v>310.39999999999998</v>
      </c>
    </row>
    <row r="596" spans="13:15" x14ac:dyDescent="0.15">
      <c r="M596" s="170">
        <v>296.5</v>
      </c>
      <c r="N596" s="170">
        <v>408.86</v>
      </c>
      <c r="O596" s="170">
        <v>310.73</v>
      </c>
    </row>
    <row r="597" spans="13:15" x14ac:dyDescent="0.15">
      <c r="M597" s="170">
        <v>297</v>
      </c>
      <c r="N597" s="170">
        <v>409.16</v>
      </c>
      <c r="O597" s="170">
        <v>311.05</v>
      </c>
    </row>
    <row r="598" spans="13:15" x14ac:dyDescent="0.15">
      <c r="M598" s="170">
        <v>297.5</v>
      </c>
      <c r="N598" s="170">
        <v>409.47</v>
      </c>
      <c r="O598" s="170">
        <v>311.38</v>
      </c>
    </row>
    <row r="599" spans="13:15" x14ac:dyDescent="0.15">
      <c r="M599" s="170">
        <v>298</v>
      </c>
      <c r="N599" s="170">
        <v>409.77</v>
      </c>
      <c r="O599" s="170">
        <v>311.70999999999998</v>
      </c>
    </row>
    <row r="600" spans="13:15" x14ac:dyDescent="0.15">
      <c r="M600" s="170">
        <v>298.5</v>
      </c>
      <c r="N600" s="170">
        <v>410.07</v>
      </c>
      <c r="O600" s="170">
        <v>312.04000000000002</v>
      </c>
    </row>
    <row r="601" spans="13:15" x14ac:dyDescent="0.15">
      <c r="M601" s="170">
        <v>299</v>
      </c>
      <c r="N601" s="170">
        <v>410.37</v>
      </c>
      <c r="O601" s="170">
        <v>312.37</v>
      </c>
    </row>
    <row r="602" spans="13:15" x14ac:dyDescent="0.15">
      <c r="M602" s="170">
        <v>299.5</v>
      </c>
      <c r="N602" s="170">
        <v>410.67</v>
      </c>
      <c r="O602" s="170">
        <v>312.69</v>
      </c>
    </row>
    <row r="603" spans="13:15" x14ac:dyDescent="0.15">
      <c r="M603" s="170">
        <v>300</v>
      </c>
      <c r="N603" s="170">
        <v>410.98</v>
      </c>
      <c r="O603" s="170">
        <v>313.02</v>
      </c>
    </row>
    <row r="604" spans="13:15" x14ac:dyDescent="0.15">
      <c r="M604" s="170">
        <v>300.5</v>
      </c>
      <c r="N604" s="170">
        <v>411.28</v>
      </c>
      <c r="O604" s="170">
        <v>313.35000000000002</v>
      </c>
    </row>
    <row r="605" spans="13:15" x14ac:dyDescent="0.15">
      <c r="M605" s="170">
        <v>301</v>
      </c>
      <c r="N605" s="170">
        <v>411.58</v>
      </c>
      <c r="O605" s="170">
        <v>313.68</v>
      </c>
    </row>
    <row r="606" spans="13:15" x14ac:dyDescent="0.15">
      <c r="M606" s="170">
        <v>301.5</v>
      </c>
      <c r="N606" s="170">
        <v>411.88</v>
      </c>
      <c r="O606" s="170">
        <v>314</v>
      </c>
    </row>
    <row r="607" spans="13:15" x14ac:dyDescent="0.15">
      <c r="M607" s="170">
        <v>302</v>
      </c>
      <c r="N607" s="170">
        <v>412.19</v>
      </c>
      <c r="O607" s="170">
        <v>314.33</v>
      </c>
    </row>
    <row r="608" spans="13:15" x14ac:dyDescent="0.15">
      <c r="M608" s="170">
        <v>302.5</v>
      </c>
      <c r="N608" s="170">
        <v>412.49</v>
      </c>
      <c r="O608" s="170">
        <v>314.66000000000003</v>
      </c>
    </row>
    <row r="609" spans="13:15" x14ac:dyDescent="0.15">
      <c r="M609" s="170">
        <v>303</v>
      </c>
      <c r="N609" s="170">
        <v>412.79</v>
      </c>
      <c r="O609" s="170">
        <v>314.99</v>
      </c>
    </row>
    <row r="610" spans="13:15" x14ac:dyDescent="0.15">
      <c r="M610" s="170">
        <v>303.5</v>
      </c>
      <c r="N610" s="170">
        <v>413.09</v>
      </c>
      <c r="O610" s="170">
        <v>315.32</v>
      </c>
    </row>
    <row r="611" spans="13:15" x14ac:dyDescent="0.15">
      <c r="M611" s="170">
        <v>304</v>
      </c>
      <c r="N611" s="170">
        <v>413.4</v>
      </c>
      <c r="O611" s="170">
        <v>315.64</v>
      </c>
    </row>
    <row r="612" spans="13:15" x14ac:dyDescent="0.15">
      <c r="M612" s="170">
        <v>304.5</v>
      </c>
      <c r="N612" s="170">
        <v>413.7</v>
      </c>
      <c r="O612" s="170">
        <v>315.97000000000003</v>
      </c>
    </row>
    <row r="613" spans="13:15" x14ac:dyDescent="0.15">
      <c r="M613" s="170">
        <v>305</v>
      </c>
      <c r="N613" s="170">
        <v>414</v>
      </c>
      <c r="O613" s="170">
        <v>316.3</v>
      </c>
    </row>
    <row r="614" spans="13:15" x14ac:dyDescent="0.15">
      <c r="M614" s="170">
        <v>305.5</v>
      </c>
      <c r="N614" s="170">
        <v>414.3</v>
      </c>
      <c r="O614" s="170">
        <v>316.63</v>
      </c>
    </row>
    <row r="615" spans="13:15" x14ac:dyDescent="0.15">
      <c r="M615" s="170">
        <v>306</v>
      </c>
      <c r="N615" s="170">
        <v>414.6</v>
      </c>
      <c r="O615" s="170">
        <v>316.95999999999998</v>
      </c>
    </row>
    <row r="616" spans="13:15" x14ac:dyDescent="0.15">
      <c r="M616" s="170">
        <v>306.5</v>
      </c>
      <c r="N616" s="170">
        <v>414.91</v>
      </c>
      <c r="O616" s="170">
        <v>317.27999999999997</v>
      </c>
    </row>
    <row r="617" spans="13:15" x14ac:dyDescent="0.15">
      <c r="M617" s="170">
        <v>307</v>
      </c>
      <c r="N617" s="170">
        <v>415.21</v>
      </c>
      <c r="O617" s="170">
        <v>317.61</v>
      </c>
    </row>
    <row r="618" spans="13:15" x14ac:dyDescent="0.15">
      <c r="M618" s="170">
        <v>307.5</v>
      </c>
      <c r="N618" s="170">
        <v>415.51</v>
      </c>
      <c r="O618" s="170">
        <v>317.94</v>
      </c>
    </row>
    <row r="619" spans="13:15" x14ac:dyDescent="0.15">
      <c r="M619" s="170">
        <v>308</v>
      </c>
      <c r="N619" s="170">
        <v>415.81</v>
      </c>
      <c r="O619" s="170">
        <v>318.27</v>
      </c>
    </row>
    <row r="620" spans="13:15" x14ac:dyDescent="0.15">
      <c r="M620" s="170">
        <v>308.5</v>
      </c>
      <c r="N620" s="170">
        <v>416.12</v>
      </c>
      <c r="O620" s="170">
        <v>318.60000000000002</v>
      </c>
    </row>
    <row r="621" spans="13:15" x14ac:dyDescent="0.15">
      <c r="M621" s="170">
        <v>309</v>
      </c>
      <c r="N621" s="170">
        <v>416.42</v>
      </c>
      <c r="O621" s="170">
        <v>318.92</v>
      </c>
    </row>
    <row r="622" spans="13:15" x14ac:dyDescent="0.15">
      <c r="M622" s="170">
        <v>309.5</v>
      </c>
      <c r="N622" s="170">
        <v>416.72</v>
      </c>
      <c r="O622" s="170">
        <v>319.25</v>
      </c>
    </row>
    <row r="623" spans="13:15" x14ac:dyDescent="0.15">
      <c r="M623" s="170">
        <v>310</v>
      </c>
      <c r="N623" s="170">
        <v>417.02</v>
      </c>
      <c r="O623" s="170">
        <v>319.58</v>
      </c>
    </row>
    <row r="624" spans="13:15" x14ac:dyDescent="0.15">
      <c r="M624" s="170">
        <v>310.5</v>
      </c>
      <c r="N624" s="170">
        <v>417.33</v>
      </c>
      <c r="O624" s="170">
        <v>319.91000000000003</v>
      </c>
    </row>
    <row r="625" spans="13:15" x14ac:dyDescent="0.15">
      <c r="M625" s="170">
        <v>311</v>
      </c>
      <c r="N625" s="170">
        <v>417.63</v>
      </c>
      <c r="O625" s="170">
        <v>320.23</v>
      </c>
    </row>
    <row r="626" spans="13:15" x14ac:dyDescent="0.15">
      <c r="M626" s="170">
        <v>311.5</v>
      </c>
      <c r="N626" s="170">
        <v>417.93</v>
      </c>
      <c r="O626" s="170">
        <v>320.56</v>
      </c>
    </row>
    <row r="627" spans="13:15" x14ac:dyDescent="0.15">
      <c r="M627" s="170">
        <v>312</v>
      </c>
      <c r="N627" s="170">
        <v>418.23</v>
      </c>
      <c r="O627" s="170">
        <v>320.89</v>
      </c>
    </row>
    <row r="628" spans="13:15" x14ac:dyDescent="0.15">
      <c r="M628" s="170">
        <v>312.5</v>
      </c>
      <c r="N628" s="170">
        <v>418.53</v>
      </c>
      <c r="O628" s="170">
        <v>321.22000000000003</v>
      </c>
    </row>
    <row r="629" spans="13:15" x14ac:dyDescent="0.15">
      <c r="M629" s="170">
        <v>313</v>
      </c>
      <c r="N629" s="170">
        <v>418.84</v>
      </c>
      <c r="O629" s="170">
        <v>321.55</v>
      </c>
    </row>
    <row r="630" spans="13:15" x14ac:dyDescent="0.15">
      <c r="M630" s="170">
        <v>313.5</v>
      </c>
      <c r="N630" s="170">
        <v>419.14</v>
      </c>
      <c r="O630" s="170">
        <v>321.87</v>
      </c>
    </row>
    <row r="631" spans="13:15" x14ac:dyDescent="0.15">
      <c r="M631" s="170">
        <v>314</v>
      </c>
      <c r="N631" s="170">
        <v>419.44</v>
      </c>
      <c r="O631" s="170">
        <v>322.2</v>
      </c>
    </row>
    <row r="632" spans="13:15" x14ac:dyDescent="0.15">
      <c r="M632" s="170">
        <v>314.5</v>
      </c>
      <c r="N632" s="170">
        <v>419.74</v>
      </c>
      <c r="O632" s="170">
        <v>322.52999999999997</v>
      </c>
    </row>
    <row r="633" spans="13:15" x14ac:dyDescent="0.15">
      <c r="M633" s="170">
        <v>315</v>
      </c>
      <c r="N633" s="170">
        <v>420.05</v>
      </c>
      <c r="O633" s="170">
        <v>322.86</v>
      </c>
    </row>
    <row r="634" spans="13:15" x14ac:dyDescent="0.15">
      <c r="M634" s="170">
        <v>315.5</v>
      </c>
      <c r="N634" s="170">
        <v>420.35</v>
      </c>
      <c r="O634" s="170">
        <v>323.19</v>
      </c>
    </row>
    <row r="635" spans="13:15" x14ac:dyDescent="0.15">
      <c r="M635" s="170">
        <v>316</v>
      </c>
      <c r="N635" s="170">
        <v>420.65</v>
      </c>
      <c r="O635" s="170">
        <v>323.51</v>
      </c>
    </row>
    <row r="636" spans="13:15" x14ac:dyDescent="0.15">
      <c r="M636" s="170">
        <v>316.5</v>
      </c>
      <c r="N636" s="170">
        <v>420.95</v>
      </c>
      <c r="O636" s="170">
        <v>323.83999999999997</v>
      </c>
    </row>
    <row r="637" spans="13:15" x14ac:dyDescent="0.15">
      <c r="M637" s="170">
        <v>317</v>
      </c>
      <c r="N637" s="170">
        <v>421.26</v>
      </c>
      <c r="O637" s="170">
        <v>324.17</v>
      </c>
    </row>
    <row r="638" spans="13:15" x14ac:dyDescent="0.15">
      <c r="M638" s="170">
        <v>317.5</v>
      </c>
      <c r="N638" s="170">
        <v>421.56</v>
      </c>
      <c r="O638" s="170">
        <v>324.5</v>
      </c>
    </row>
    <row r="639" spans="13:15" x14ac:dyDescent="0.15">
      <c r="M639" s="170">
        <v>318</v>
      </c>
      <c r="N639" s="170">
        <v>421.86</v>
      </c>
      <c r="O639" s="170">
        <v>324.83</v>
      </c>
    </row>
    <row r="640" spans="13:15" x14ac:dyDescent="0.15">
      <c r="M640" s="170">
        <v>318.5</v>
      </c>
      <c r="N640" s="170">
        <v>422.16</v>
      </c>
      <c r="O640" s="170">
        <v>325.14999999999998</v>
      </c>
    </row>
    <row r="641" spans="13:15" x14ac:dyDescent="0.15">
      <c r="M641" s="170">
        <v>319</v>
      </c>
      <c r="N641" s="170">
        <v>422.47</v>
      </c>
      <c r="O641" s="170">
        <v>325.48</v>
      </c>
    </row>
    <row r="642" spans="13:15" x14ac:dyDescent="0.15">
      <c r="M642" s="170">
        <v>319.5</v>
      </c>
      <c r="N642" s="170">
        <v>422.77</v>
      </c>
      <c r="O642" s="170">
        <v>325.81</v>
      </c>
    </row>
    <row r="643" spans="13:15" x14ac:dyDescent="0.15">
      <c r="M643" s="170">
        <v>320</v>
      </c>
      <c r="N643" s="170">
        <v>423.07</v>
      </c>
      <c r="O643" s="170">
        <v>326.14</v>
      </c>
    </row>
    <row r="644" spans="13:15" x14ac:dyDescent="0.15">
      <c r="M644" s="170">
        <v>320.5</v>
      </c>
      <c r="N644" s="170">
        <v>423.37</v>
      </c>
      <c r="O644" s="170">
        <v>326.47000000000003</v>
      </c>
    </row>
    <row r="645" spans="13:15" x14ac:dyDescent="0.15">
      <c r="M645" s="170">
        <v>321</v>
      </c>
      <c r="N645" s="170">
        <v>423.67</v>
      </c>
      <c r="O645" s="170">
        <v>326.79000000000002</v>
      </c>
    </row>
    <row r="646" spans="13:15" x14ac:dyDescent="0.15">
      <c r="M646" s="170">
        <v>321.5</v>
      </c>
      <c r="N646" s="170">
        <v>423.98</v>
      </c>
      <c r="O646" s="170">
        <v>327.12</v>
      </c>
    </row>
    <row r="647" spans="13:15" x14ac:dyDescent="0.15">
      <c r="M647" s="170">
        <v>322</v>
      </c>
      <c r="N647" s="170">
        <v>424.28</v>
      </c>
      <c r="O647" s="170">
        <v>327.45</v>
      </c>
    </row>
    <row r="648" spans="13:15" x14ac:dyDescent="0.15">
      <c r="M648" s="170">
        <v>322.5</v>
      </c>
      <c r="N648" s="170">
        <v>424.58</v>
      </c>
      <c r="O648" s="170">
        <v>327.78</v>
      </c>
    </row>
    <row r="649" spans="13:15" x14ac:dyDescent="0.15">
      <c r="M649" s="170">
        <v>323</v>
      </c>
      <c r="N649" s="170">
        <v>424.88</v>
      </c>
      <c r="O649" s="170">
        <v>328.1</v>
      </c>
    </row>
    <row r="650" spans="13:15" x14ac:dyDescent="0.15">
      <c r="M650" s="170">
        <v>323.5</v>
      </c>
      <c r="N650" s="170">
        <v>425.19</v>
      </c>
      <c r="O650" s="170">
        <v>328.43</v>
      </c>
    </row>
    <row r="651" spans="13:15" x14ac:dyDescent="0.15">
      <c r="M651" s="170">
        <v>324</v>
      </c>
      <c r="N651" s="170">
        <v>425.49</v>
      </c>
      <c r="O651" s="170">
        <v>328.76</v>
      </c>
    </row>
    <row r="652" spans="13:15" x14ac:dyDescent="0.15">
      <c r="M652" s="170">
        <v>324.5</v>
      </c>
      <c r="N652" s="170">
        <v>425.79</v>
      </c>
      <c r="O652" s="170">
        <v>329.09</v>
      </c>
    </row>
    <row r="653" spans="13:15" x14ac:dyDescent="0.15">
      <c r="M653" s="170">
        <v>325</v>
      </c>
      <c r="N653" s="170">
        <v>426.09</v>
      </c>
      <c r="O653" s="170">
        <v>329.42</v>
      </c>
    </row>
    <row r="654" spans="13:15" x14ac:dyDescent="0.15">
      <c r="M654" s="170">
        <v>325.5</v>
      </c>
      <c r="N654" s="170">
        <v>426.4</v>
      </c>
      <c r="O654" s="170">
        <v>329.74</v>
      </c>
    </row>
    <row r="655" spans="13:15" x14ac:dyDescent="0.15">
      <c r="M655" s="170">
        <v>326</v>
      </c>
      <c r="N655" s="170">
        <v>426.7</v>
      </c>
      <c r="O655" s="170">
        <v>330.07</v>
      </c>
    </row>
    <row r="656" spans="13:15" x14ac:dyDescent="0.15">
      <c r="M656" s="170">
        <v>326.5</v>
      </c>
      <c r="N656" s="170">
        <v>427</v>
      </c>
      <c r="O656" s="170">
        <v>330.4</v>
      </c>
    </row>
    <row r="657" spans="13:15" x14ac:dyDescent="0.15">
      <c r="M657" s="170">
        <v>327</v>
      </c>
      <c r="N657" s="170">
        <v>427.3</v>
      </c>
      <c r="O657" s="170">
        <v>330.73</v>
      </c>
    </row>
    <row r="658" spans="13:15" x14ac:dyDescent="0.15">
      <c r="M658" s="170">
        <v>327.5</v>
      </c>
      <c r="N658" s="170">
        <v>427.6</v>
      </c>
      <c r="O658" s="170">
        <v>331.06</v>
      </c>
    </row>
    <row r="659" spans="13:15" x14ac:dyDescent="0.15">
      <c r="M659" s="170">
        <v>328</v>
      </c>
      <c r="N659" s="170">
        <v>427.91</v>
      </c>
      <c r="O659" s="170">
        <v>331.38</v>
      </c>
    </row>
    <row r="660" spans="13:15" x14ac:dyDescent="0.15">
      <c r="M660" s="170">
        <v>328.5</v>
      </c>
      <c r="N660" s="170">
        <v>428.21</v>
      </c>
      <c r="O660" s="170">
        <v>331.71</v>
      </c>
    </row>
    <row r="661" spans="13:15" x14ac:dyDescent="0.15">
      <c r="M661" s="170">
        <v>329</v>
      </c>
      <c r="N661" s="170">
        <v>428.51</v>
      </c>
      <c r="O661" s="170">
        <v>332.04</v>
      </c>
    </row>
    <row r="662" spans="13:15" x14ac:dyDescent="0.15">
      <c r="M662" s="170">
        <v>329.5</v>
      </c>
      <c r="N662" s="170">
        <v>428.81</v>
      </c>
      <c r="O662" s="170">
        <v>332.37</v>
      </c>
    </row>
    <row r="663" spans="13:15" x14ac:dyDescent="0.15">
      <c r="M663" s="170">
        <v>330</v>
      </c>
      <c r="N663" s="170">
        <v>429.12</v>
      </c>
      <c r="O663" s="170">
        <v>332.7</v>
      </c>
    </row>
    <row r="664" spans="13:15" x14ac:dyDescent="0.15">
      <c r="M664" s="170">
        <v>330.5</v>
      </c>
      <c r="N664" s="170">
        <v>429.42</v>
      </c>
      <c r="O664" s="170">
        <v>333.02</v>
      </c>
    </row>
    <row r="665" spans="13:15" x14ac:dyDescent="0.15">
      <c r="M665" s="170">
        <v>331</v>
      </c>
      <c r="N665" s="170">
        <v>429.72</v>
      </c>
      <c r="O665" s="170">
        <v>333.35</v>
      </c>
    </row>
    <row r="666" spans="13:15" x14ac:dyDescent="0.15">
      <c r="M666" s="170">
        <v>331.5</v>
      </c>
      <c r="N666" s="170">
        <v>430.02</v>
      </c>
      <c r="O666" s="170">
        <v>333.68</v>
      </c>
    </row>
    <row r="667" spans="13:15" x14ac:dyDescent="0.15">
      <c r="M667" s="170">
        <v>332</v>
      </c>
      <c r="N667" s="170">
        <v>430.33</v>
      </c>
      <c r="O667" s="170">
        <v>334.01</v>
      </c>
    </row>
    <row r="668" spans="13:15" x14ac:dyDescent="0.15">
      <c r="M668" s="170">
        <v>332.5</v>
      </c>
      <c r="N668" s="170">
        <v>430.63</v>
      </c>
      <c r="O668" s="170">
        <v>334.33</v>
      </c>
    </row>
    <row r="669" spans="13:15" x14ac:dyDescent="0.15">
      <c r="M669" s="170">
        <v>333</v>
      </c>
      <c r="N669" s="170">
        <v>430.93</v>
      </c>
      <c r="O669" s="170">
        <v>334.66</v>
      </c>
    </row>
    <row r="670" spans="13:15" x14ac:dyDescent="0.15">
      <c r="M670" s="170">
        <v>333.5</v>
      </c>
      <c r="N670" s="170">
        <v>431.23</v>
      </c>
      <c r="O670" s="170">
        <v>334.99</v>
      </c>
    </row>
    <row r="671" spans="13:15" x14ac:dyDescent="0.15">
      <c r="M671" s="170">
        <v>334</v>
      </c>
      <c r="N671" s="170">
        <v>431.53</v>
      </c>
      <c r="O671" s="170">
        <v>335.32</v>
      </c>
    </row>
    <row r="672" spans="13:15" x14ac:dyDescent="0.15">
      <c r="M672" s="170">
        <v>334.5</v>
      </c>
      <c r="N672" s="170">
        <v>431.84</v>
      </c>
      <c r="O672" s="170">
        <v>335.65</v>
      </c>
    </row>
    <row r="673" spans="13:15" x14ac:dyDescent="0.15">
      <c r="M673" s="170">
        <v>335</v>
      </c>
      <c r="N673" s="170">
        <v>432.14</v>
      </c>
      <c r="O673" s="170">
        <v>335.97</v>
      </c>
    </row>
    <row r="674" spans="13:15" x14ac:dyDescent="0.15">
      <c r="M674" s="170">
        <v>335.5</v>
      </c>
      <c r="N674" s="170">
        <v>432.44</v>
      </c>
      <c r="O674" s="170">
        <v>336.3</v>
      </c>
    </row>
    <row r="675" spans="13:15" x14ac:dyDescent="0.15">
      <c r="M675" s="170">
        <v>336</v>
      </c>
      <c r="N675" s="170">
        <v>432.74</v>
      </c>
      <c r="O675" s="170">
        <v>336.63</v>
      </c>
    </row>
    <row r="676" spans="13:15" x14ac:dyDescent="0.15">
      <c r="M676" s="170">
        <v>336.5</v>
      </c>
      <c r="N676" s="170">
        <v>433.05</v>
      </c>
      <c r="O676" s="170">
        <v>336.96</v>
      </c>
    </row>
    <row r="677" spans="13:15" x14ac:dyDescent="0.15">
      <c r="M677" s="170">
        <v>337</v>
      </c>
      <c r="N677" s="170">
        <v>433.35</v>
      </c>
      <c r="O677" s="170">
        <v>337.29</v>
      </c>
    </row>
    <row r="678" spans="13:15" x14ac:dyDescent="0.15">
      <c r="M678" s="170">
        <v>337.5</v>
      </c>
      <c r="N678" s="170">
        <v>433.65</v>
      </c>
      <c r="O678" s="170">
        <v>337.61</v>
      </c>
    </row>
    <row r="679" spans="13:15" x14ac:dyDescent="0.15">
      <c r="M679" s="170">
        <v>338</v>
      </c>
      <c r="N679" s="170">
        <v>433.95</v>
      </c>
      <c r="O679" s="170">
        <v>337.94</v>
      </c>
    </row>
    <row r="680" spans="13:15" x14ac:dyDescent="0.15">
      <c r="M680" s="170">
        <v>338.5</v>
      </c>
      <c r="N680" s="170">
        <v>434.26</v>
      </c>
      <c r="O680" s="170">
        <v>338.27</v>
      </c>
    </row>
    <row r="681" spans="13:15" x14ac:dyDescent="0.15">
      <c r="M681" s="170">
        <v>339</v>
      </c>
      <c r="N681" s="170">
        <v>434.56</v>
      </c>
      <c r="O681" s="170">
        <v>338.6</v>
      </c>
    </row>
    <row r="682" spans="13:15" x14ac:dyDescent="0.15">
      <c r="M682" s="170">
        <v>339.5</v>
      </c>
      <c r="N682" s="170">
        <v>434.86</v>
      </c>
      <c r="O682" s="170">
        <v>338.93</v>
      </c>
    </row>
    <row r="683" spans="13:15" x14ac:dyDescent="0.15">
      <c r="M683" s="170">
        <v>340</v>
      </c>
      <c r="N683" s="170">
        <v>435.16</v>
      </c>
      <c r="O683" s="170">
        <v>339.25</v>
      </c>
    </row>
    <row r="684" spans="13:15" x14ac:dyDescent="0.15">
      <c r="M684" s="170">
        <v>340.5</v>
      </c>
      <c r="N684" s="170">
        <v>435.47</v>
      </c>
      <c r="O684" s="170">
        <v>339.58</v>
      </c>
    </row>
    <row r="685" spans="13:15" x14ac:dyDescent="0.15">
      <c r="M685" s="170">
        <v>341</v>
      </c>
      <c r="N685" s="170">
        <v>435.77</v>
      </c>
      <c r="O685" s="170">
        <v>339.91</v>
      </c>
    </row>
    <row r="686" spans="13:15" x14ac:dyDescent="0.15">
      <c r="M686" s="170">
        <v>341.5</v>
      </c>
      <c r="N686" s="170">
        <v>436.07</v>
      </c>
      <c r="O686" s="170">
        <v>340.24</v>
      </c>
    </row>
    <row r="687" spans="13:15" x14ac:dyDescent="0.15">
      <c r="M687" s="170">
        <v>342</v>
      </c>
      <c r="N687" s="170">
        <v>436.37</v>
      </c>
      <c r="O687" s="170">
        <v>340.57</v>
      </c>
    </row>
    <row r="688" spans="13:15" x14ac:dyDescent="0.15">
      <c r="M688" s="170">
        <v>342.5</v>
      </c>
      <c r="N688" s="170">
        <v>436.67</v>
      </c>
      <c r="O688" s="170">
        <v>340.89</v>
      </c>
    </row>
    <row r="689" spans="13:15" x14ac:dyDescent="0.15">
      <c r="M689" s="170">
        <v>343</v>
      </c>
      <c r="N689" s="170">
        <v>436.98</v>
      </c>
      <c r="O689" s="170">
        <v>341.22</v>
      </c>
    </row>
    <row r="690" spans="13:15" x14ac:dyDescent="0.15">
      <c r="M690" s="170">
        <v>343.5</v>
      </c>
      <c r="N690" s="170">
        <v>437.28</v>
      </c>
      <c r="O690" s="170">
        <v>341.55</v>
      </c>
    </row>
    <row r="691" spans="13:15" x14ac:dyDescent="0.15">
      <c r="M691" s="170">
        <v>344</v>
      </c>
      <c r="N691" s="170">
        <v>437.58</v>
      </c>
      <c r="O691" s="170">
        <v>341.88</v>
      </c>
    </row>
    <row r="692" spans="13:15" x14ac:dyDescent="0.15">
      <c r="M692" s="170">
        <v>344.5</v>
      </c>
      <c r="N692" s="170">
        <v>437.88</v>
      </c>
      <c r="O692" s="170">
        <v>342.2</v>
      </c>
    </row>
    <row r="693" spans="13:15" x14ac:dyDescent="0.15">
      <c r="M693" s="170">
        <v>345</v>
      </c>
      <c r="N693" s="170">
        <v>438.19</v>
      </c>
      <c r="O693" s="170">
        <v>342.53</v>
      </c>
    </row>
    <row r="694" spans="13:15" x14ac:dyDescent="0.15">
      <c r="M694" s="170">
        <v>345.5</v>
      </c>
      <c r="N694" s="170">
        <v>438.49</v>
      </c>
      <c r="O694" s="170">
        <v>342.86</v>
      </c>
    </row>
    <row r="695" spans="13:15" x14ac:dyDescent="0.15">
      <c r="M695" s="170">
        <v>346</v>
      </c>
      <c r="N695" s="170">
        <v>438.79</v>
      </c>
      <c r="O695" s="170">
        <v>343.19</v>
      </c>
    </row>
    <row r="696" spans="13:15" x14ac:dyDescent="0.15">
      <c r="M696" s="170">
        <v>346.5</v>
      </c>
      <c r="N696" s="170">
        <v>439.09</v>
      </c>
      <c r="O696" s="170">
        <v>343.52</v>
      </c>
    </row>
    <row r="697" spans="13:15" x14ac:dyDescent="0.15">
      <c r="M697" s="170">
        <v>347</v>
      </c>
      <c r="N697" s="170">
        <v>439.4</v>
      </c>
      <c r="O697" s="170">
        <v>343.84</v>
      </c>
    </row>
    <row r="698" spans="13:15" x14ac:dyDescent="0.15">
      <c r="M698" s="170">
        <v>347.5</v>
      </c>
      <c r="N698" s="170">
        <v>439.7</v>
      </c>
      <c r="O698" s="170">
        <v>344.17</v>
      </c>
    </row>
    <row r="699" spans="13:15" x14ac:dyDescent="0.15">
      <c r="M699" s="170">
        <v>348</v>
      </c>
      <c r="N699" s="170">
        <v>440</v>
      </c>
      <c r="O699" s="170">
        <v>344.5</v>
      </c>
    </row>
    <row r="700" spans="13:15" x14ac:dyDescent="0.15">
      <c r="M700" s="170">
        <v>348.5</v>
      </c>
      <c r="N700" s="170">
        <v>440.3</v>
      </c>
      <c r="O700" s="170">
        <v>344.83</v>
      </c>
    </row>
    <row r="701" spans="13:15" x14ac:dyDescent="0.15">
      <c r="M701" s="170">
        <v>349</v>
      </c>
      <c r="N701" s="170">
        <v>440.6</v>
      </c>
      <c r="O701" s="170">
        <v>345.16</v>
      </c>
    </row>
    <row r="702" spans="13:15" x14ac:dyDescent="0.15">
      <c r="M702" s="170">
        <v>349.5</v>
      </c>
      <c r="N702" s="170">
        <v>440.91</v>
      </c>
      <c r="O702" s="170">
        <v>345.48</v>
      </c>
    </row>
    <row r="703" spans="13:15" x14ac:dyDescent="0.15">
      <c r="M703" s="170">
        <v>350</v>
      </c>
      <c r="N703" s="170">
        <v>441.21</v>
      </c>
      <c r="O703" s="170">
        <v>345.81</v>
      </c>
    </row>
    <row r="704" spans="13:15" x14ac:dyDescent="0.15">
      <c r="M704" s="170">
        <v>350.5</v>
      </c>
      <c r="N704" s="170">
        <v>441.51</v>
      </c>
      <c r="O704" s="170">
        <v>346.14</v>
      </c>
    </row>
    <row r="705" spans="13:15" x14ac:dyDescent="0.15">
      <c r="M705" s="170">
        <v>351</v>
      </c>
      <c r="N705" s="170">
        <v>441.81</v>
      </c>
      <c r="O705" s="170">
        <v>346.47</v>
      </c>
    </row>
    <row r="706" spans="13:15" x14ac:dyDescent="0.15">
      <c r="M706" s="170">
        <v>351.5</v>
      </c>
      <c r="N706" s="170">
        <v>442.12</v>
      </c>
      <c r="O706" s="170">
        <v>346.8</v>
      </c>
    </row>
    <row r="707" spans="13:15" x14ac:dyDescent="0.15">
      <c r="M707" s="170">
        <v>352</v>
      </c>
      <c r="N707" s="170">
        <v>442.42</v>
      </c>
      <c r="O707" s="170">
        <v>347.12</v>
      </c>
    </row>
    <row r="708" spans="13:15" x14ac:dyDescent="0.15">
      <c r="M708" s="170">
        <v>352.5</v>
      </c>
      <c r="N708" s="170">
        <v>442.72</v>
      </c>
      <c r="O708" s="170">
        <v>347.45</v>
      </c>
    </row>
    <row r="709" spans="13:15" x14ac:dyDescent="0.15">
      <c r="M709" s="170">
        <v>353</v>
      </c>
      <c r="N709" s="170">
        <v>443.02</v>
      </c>
      <c r="O709" s="170">
        <v>347.78</v>
      </c>
    </row>
    <row r="710" spans="13:15" x14ac:dyDescent="0.15">
      <c r="M710" s="170">
        <v>353.5</v>
      </c>
      <c r="N710" s="170">
        <v>443.33</v>
      </c>
      <c r="O710" s="170">
        <v>348.11</v>
      </c>
    </row>
    <row r="711" spans="13:15" x14ac:dyDescent="0.15">
      <c r="M711" s="170">
        <v>354</v>
      </c>
      <c r="N711" s="170">
        <v>443.63</v>
      </c>
      <c r="O711" s="170">
        <v>348.43</v>
      </c>
    </row>
    <row r="712" spans="13:15" x14ac:dyDescent="0.15">
      <c r="M712" s="170">
        <v>354.5</v>
      </c>
      <c r="N712" s="170">
        <v>443.93</v>
      </c>
      <c r="O712" s="170">
        <v>348.76</v>
      </c>
    </row>
    <row r="713" spans="13:15" x14ac:dyDescent="0.15">
      <c r="M713" s="170">
        <v>355</v>
      </c>
      <c r="N713" s="170">
        <v>444.23</v>
      </c>
      <c r="O713" s="170">
        <v>349.09</v>
      </c>
    </row>
    <row r="714" spans="13:15" x14ac:dyDescent="0.15">
      <c r="M714" s="170">
        <v>355.5</v>
      </c>
      <c r="N714" s="170">
        <v>444.53</v>
      </c>
      <c r="O714" s="170">
        <v>349.42</v>
      </c>
    </row>
    <row r="715" spans="13:15" x14ac:dyDescent="0.15">
      <c r="M715" s="170">
        <v>356</v>
      </c>
      <c r="N715" s="170">
        <v>444.84</v>
      </c>
      <c r="O715" s="170">
        <v>349.75</v>
      </c>
    </row>
    <row r="716" spans="13:15" x14ac:dyDescent="0.15">
      <c r="M716" s="170">
        <v>356.5</v>
      </c>
      <c r="N716" s="170">
        <v>445.14</v>
      </c>
      <c r="O716" s="170">
        <v>350.07</v>
      </c>
    </row>
    <row r="717" spans="13:15" x14ac:dyDescent="0.15">
      <c r="M717" s="170">
        <v>357</v>
      </c>
      <c r="N717" s="170">
        <v>445.44</v>
      </c>
      <c r="O717" s="170">
        <v>350.4</v>
      </c>
    </row>
    <row r="718" spans="13:15" x14ac:dyDescent="0.15">
      <c r="M718" s="170">
        <v>357.5</v>
      </c>
      <c r="N718" s="170">
        <v>445.74</v>
      </c>
      <c r="O718" s="170">
        <v>350.73</v>
      </c>
    </row>
    <row r="719" spans="13:15" x14ac:dyDescent="0.15">
      <c r="M719" s="170">
        <v>358</v>
      </c>
      <c r="N719" s="170">
        <v>446.05</v>
      </c>
      <c r="O719" s="170">
        <v>351.06</v>
      </c>
    </row>
    <row r="720" spans="13:15" x14ac:dyDescent="0.15">
      <c r="M720" s="170">
        <v>358.5</v>
      </c>
      <c r="N720" s="170">
        <v>446.35</v>
      </c>
      <c r="O720" s="170">
        <v>351.39</v>
      </c>
    </row>
    <row r="721" spans="13:15" x14ac:dyDescent="0.15">
      <c r="M721" s="170">
        <v>359</v>
      </c>
      <c r="N721" s="170">
        <v>446.65</v>
      </c>
      <c r="O721" s="170">
        <v>351.71</v>
      </c>
    </row>
    <row r="722" spans="13:15" x14ac:dyDescent="0.15">
      <c r="M722" s="170">
        <v>359.5</v>
      </c>
      <c r="N722" s="170">
        <v>446.95</v>
      </c>
      <c r="O722" s="170">
        <v>352.04</v>
      </c>
    </row>
    <row r="723" spans="13:15" x14ac:dyDescent="0.15">
      <c r="M723" s="170">
        <v>360</v>
      </c>
      <c r="N723" s="170">
        <v>447.26</v>
      </c>
      <c r="O723" s="170">
        <v>352.37</v>
      </c>
    </row>
    <row r="724" spans="13:15" x14ac:dyDescent="0.15">
      <c r="M724" s="170">
        <v>360.5</v>
      </c>
      <c r="N724" s="170">
        <v>447.56</v>
      </c>
      <c r="O724" s="170">
        <v>352.7</v>
      </c>
    </row>
    <row r="725" spans="13:15" x14ac:dyDescent="0.15">
      <c r="M725" s="170">
        <v>361</v>
      </c>
      <c r="N725" s="170">
        <v>447.86</v>
      </c>
      <c r="O725" s="170">
        <v>353.03</v>
      </c>
    </row>
    <row r="726" spans="13:15" x14ac:dyDescent="0.15">
      <c r="M726" s="170">
        <v>361.5</v>
      </c>
      <c r="N726" s="170">
        <v>448.16</v>
      </c>
      <c r="O726" s="170">
        <v>353.35</v>
      </c>
    </row>
    <row r="727" spans="13:15" x14ac:dyDescent="0.15">
      <c r="M727" s="170">
        <v>362</v>
      </c>
      <c r="N727" s="170">
        <v>448.47</v>
      </c>
      <c r="O727" s="170">
        <v>353.68</v>
      </c>
    </row>
    <row r="728" spans="13:15" x14ac:dyDescent="0.15">
      <c r="M728" s="170">
        <v>362.5</v>
      </c>
      <c r="N728" s="170">
        <v>448.77</v>
      </c>
      <c r="O728" s="170">
        <v>354.01</v>
      </c>
    </row>
    <row r="729" spans="13:15" x14ac:dyDescent="0.15">
      <c r="M729" s="170">
        <v>363</v>
      </c>
      <c r="N729" s="170">
        <v>449.07</v>
      </c>
      <c r="O729" s="170">
        <v>354.34</v>
      </c>
    </row>
    <row r="730" spans="13:15" x14ac:dyDescent="0.15">
      <c r="M730" s="170">
        <v>363.5</v>
      </c>
      <c r="N730" s="170">
        <v>449.37</v>
      </c>
      <c r="O730" s="170">
        <v>354.67</v>
      </c>
    </row>
    <row r="731" spans="13:15" x14ac:dyDescent="0.15">
      <c r="M731" s="170">
        <v>364</v>
      </c>
      <c r="N731" s="170">
        <v>449.67</v>
      </c>
      <c r="O731" s="170">
        <v>354.99</v>
      </c>
    </row>
    <row r="732" spans="13:15" x14ac:dyDescent="0.15">
      <c r="M732" s="170">
        <v>364.5</v>
      </c>
      <c r="N732" s="170">
        <v>449.98</v>
      </c>
      <c r="O732" s="170">
        <v>355.32</v>
      </c>
    </row>
    <row r="733" spans="13:15" x14ac:dyDescent="0.15">
      <c r="M733" s="170">
        <v>365</v>
      </c>
      <c r="N733" s="170">
        <v>450.28</v>
      </c>
      <c r="O733" s="170">
        <v>355.65</v>
      </c>
    </row>
    <row r="734" spans="13:15" x14ac:dyDescent="0.15">
      <c r="M734" s="170">
        <v>365.5</v>
      </c>
      <c r="N734" s="170">
        <v>450.58</v>
      </c>
      <c r="O734" s="170">
        <v>355.98</v>
      </c>
    </row>
    <row r="735" spans="13:15" x14ac:dyDescent="0.15">
      <c r="M735" s="170">
        <v>366</v>
      </c>
      <c r="N735" s="170">
        <v>450.88</v>
      </c>
      <c r="O735" s="170">
        <v>356.3</v>
      </c>
    </row>
    <row r="736" spans="13:15" x14ac:dyDescent="0.15">
      <c r="M736" s="170">
        <v>366.5</v>
      </c>
      <c r="N736" s="170">
        <v>451.19</v>
      </c>
      <c r="O736" s="170">
        <v>356.63</v>
      </c>
    </row>
    <row r="737" spans="13:15" x14ac:dyDescent="0.15">
      <c r="M737" s="170">
        <v>367</v>
      </c>
      <c r="N737" s="170">
        <v>451.49</v>
      </c>
      <c r="O737" s="170">
        <v>356.96</v>
      </c>
    </row>
    <row r="738" spans="13:15" x14ac:dyDescent="0.15">
      <c r="M738" s="170">
        <v>367.5</v>
      </c>
      <c r="N738" s="170">
        <v>451.79</v>
      </c>
      <c r="O738" s="170">
        <v>357.29</v>
      </c>
    </row>
    <row r="739" spans="13:15" x14ac:dyDescent="0.15">
      <c r="M739" s="170">
        <v>368</v>
      </c>
      <c r="N739" s="170">
        <v>452.09</v>
      </c>
      <c r="O739" s="170">
        <v>357.62</v>
      </c>
    </row>
    <row r="740" spans="13:15" x14ac:dyDescent="0.15">
      <c r="M740" s="170">
        <v>368.5</v>
      </c>
      <c r="N740" s="170">
        <v>452.4</v>
      </c>
      <c r="O740" s="170">
        <v>357.94</v>
      </c>
    </row>
    <row r="741" spans="13:15" x14ac:dyDescent="0.15">
      <c r="M741" s="170">
        <v>369</v>
      </c>
      <c r="N741" s="170">
        <v>452.7</v>
      </c>
      <c r="O741" s="170">
        <v>358.27</v>
      </c>
    </row>
    <row r="742" spans="13:15" x14ac:dyDescent="0.15">
      <c r="M742" s="170">
        <v>369.5</v>
      </c>
      <c r="N742" s="170">
        <v>453</v>
      </c>
      <c r="O742" s="170">
        <v>358.6</v>
      </c>
    </row>
    <row r="743" spans="13:15" x14ac:dyDescent="0.15">
      <c r="M743" s="170">
        <v>370</v>
      </c>
      <c r="N743" s="170">
        <v>453.3</v>
      </c>
      <c r="O743" s="170">
        <v>358.93</v>
      </c>
    </row>
    <row r="744" spans="13:15" x14ac:dyDescent="0.15">
      <c r="M744" s="170">
        <v>370.5</v>
      </c>
      <c r="N744" s="170">
        <v>453.6</v>
      </c>
      <c r="O744" s="170">
        <v>359.26</v>
      </c>
    </row>
    <row r="745" spans="13:15" x14ac:dyDescent="0.15">
      <c r="M745" s="170">
        <v>371</v>
      </c>
      <c r="N745" s="170">
        <v>453.91</v>
      </c>
      <c r="O745" s="170">
        <v>359.58</v>
      </c>
    </row>
    <row r="746" spans="13:15" x14ac:dyDescent="0.15">
      <c r="M746" s="170">
        <v>371.5</v>
      </c>
      <c r="N746" s="170">
        <v>454.21</v>
      </c>
      <c r="O746" s="170">
        <v>359.91</v>
      </c>
    </row>
    <row r="747" spans="13:15" x14ac:dyDescent="0.15">
      <c r="M747" s="170">
        <v>372</v>
      </c>
      <c r="N747" s="170">
        <v>454.51</v>
      </c>
      <c r="O747" s="170">
        <v>360.24</v>
      </c>
    </row>
    <row r="748" spans="13:15" x14ac:dyDescent="0.15">
      <c r="M748" s="170">
        <v>372.5</v>
      </c>
      <c r="N748" s="170">
        <v>454.81</v>
      </c>
      <c r="O748" s="170">
        <v>360.57</v>
      </c>
    </row>
    <row r="749" spans="13:15" x14ac:dyDescent="0.15">
      <c r="M749" s="170">
        <v>373</v>
      </c>
      <c r="N749" s="170">
        <v>455.12</v>
      </c>
      <c r="O749" s="170">
        <v>360.9</v>
      </c>
    </row>
    <row r="750" spans="13:15" x14ac:dyDescent="0.15">
      <c r="M750" s="170">
        <v>373.5</v>
      </c>
      <c r="N750" s="170">
        <v>455.42</v>
      </c>
      <c r="O750" s="170">
        <v>361.22</v>
      </c>
    </row>
    <row r="751" spans="13:15" x14ac:dyDescent="0.15">
      <c r="M751" s="170">
        <v>374</v>
      </c>
      <c r="N751" s="170">
        <v>455.72</v>
      </c>
      <c r="O751" s="170">
        <v>361.55</v>
      </c>
    </row>
    <row r="752" spans="13:15" x14ac:dyDescent="0.15">
      <c r="M752" s="170">
        <v>374.5</v>
      </c>
      <c r="N752" s="170">
        <v>456.02</v>
      </c>
      <c r="O752" s="170">
        <v>361.88</v>
      </c>
    </row>
    <row r="753" spans="13:15" x14ac:dyDescent="0.15">
      <c r="M753" s="170">
        <v>375</v>
      </c>
      <c r="N753" s="170">
        <v>456.33</v>
      </c>
      <c r="O753" s="170">
        <v>362.21</v>
      </c>
    </row>
    <row r="754" spans="13:15" x14ac:dyDescent="0.15">
      <c r="M754" s="170">
        <v>375.5</v>
      </c>
      <c r="N754" s="170">
        <v>456.63</v>
      </c>
      <c r="O754" s="170">
        <v>362.53</v>
      </c>
    </row>
    <row r="755" spans="13:15" x14ac:dyDescent="0.15">
      <c r="M755" s="170">
        <v>376</v>
      </c>
      <c r="N755" s="170">
        <v>456.93</v>
      </c>
      <c r="O755" s="170">
        <v>362.86</v>
      </c>
    </row>
    <row r="756" spans="13:15" x14ac:dyDescent="0.15">
      <c r="M756" s="170">
        <v>376.5</v>
      </c>
      <c r="N756" s="170">
        <v>457.23</v>
      </c>
      <c r="O756" s="170">
        <v>363.19</v>
      </c>
    </row>
    <row r="757" spans="13:15" x14ac:dyDescent="0.15">
      <c r="M757" s="170">
        <v>377</v>
      </c>
      <c r="N757" s="170">
        <v>457.53</v>
      </c>
      <c r="O757" s="170">
        <v>363.52</v>
      </c>
    </row>
    <row r="758" spans="13:15" x14ac:dyDescent="0.15">
      <c r="M758" s="170">
        <v>377.5</v>
      </c>
      <c r="N758" s="170">
        <v>457.84</v>
      </c>
      <c r="O758" s="170">
        <v>363.85</v>
      </c>
    </row>
    <row r="759" spans="13:15" x14ac:dyDescent="0.15">
      <c r="M759" s="170">
        <v>378</v>
      </c>
      <c r="N759" s="170">
        <v>458.14</v>
      </c>
      <c r="O759" s="170">
        <v>364.17</v>
      </c>
    </row>
    <row r="760" spans="13:15" x14ac:dyDescent="0.15">
      <c r="M760" s="170">
        <v>378.5</v>
      </c>
      <c r="N760" s="170">
        <v>458.44</v>
      </c>
      <c r="O760" s="170">
        <v>364.5</v>
      </c>
    </row>
    <row r="761" spans="13:15" x14ac:dyDescent="0.15">
      <c r="M761" s="170">
        <v>379</v>
      </c>
      <c r="N761" s="170">
        <v>458.74</v>
      </c>
      <c r="O761" s="170">
        <v>364.83</v>
      </c>
    </row>
    <row r="762" spans="13:15" x14ac:dyDescent="0.15">
      <c r="M762" s="170">
        <v>379.5</v>
      </c>
      <c r="N762" s="170">
        <v>459.05</v>
      </c>
      <c r="O762" s="170">
        <v>365.16</v>
      </c>
    </row>
    <row r="763" spans="13:15" x14ac:dyDescent="0.15">
      <c r="M763" s="170">
        <v>380</v>
      </c>
      <c r="N763" s="170">
        <v>459.35</v>
      </c>
      <c r="O763" s="170">
        <v>365.49</v>
      </c>
    </row>
    <row r="764" spans="13:15" x14ac:dyDescent="0.15">
      <c r="M764" s="170">
        <v>380.5</v>
      </c>
      <c r="N764" s="170">
        <v>459.65</v>
      </c>
      <c r="O764" s="170">
        <v>365.81</v>
      </c>
    </row>
    <row r="765" spans="13:15" x14ac:dyDescent="0.15">
      <c r="M765" s="170">
        <v>381</v>
      </c>
      <c r="N765" s="170">
        <v>459.95</v>
      </c>
      <c r="O765" s="170">
        <v>366.14</v>
      </c>
    </row>
    <row r="766" spans="13:15" x14ac:dyDescent="0.15">
      <c r="M766" s="170">
        <v>381.5</v>
      </c>
      <c r="N766" s="170">
        <v>460.26</v>
      </c>
      <c r="O766" s="170">
        <v>366.47</v>
      </c>
    </row>
    <row r="767" spans="13:15" x14ac:dyDescent="0.15">
      <c r="M767" s="170">
        <v>382</v>
      </c>
      <c r="N767" s="170">
        <v>460.56</v>
      </c>
      <c r="O767" s="170">
        <v>366.8</v>
      </c>
    </row>
    <row r="768" spans="13:15" x14ac:dyDescent="0.15">
      <c r="M768" s="170">
        <v>382.5</v>
      </c>
      <c r="N768" s="170">
        <v>460.86</v>
      </c>
      <c r="O768" s="170">
        <v>367.13</v>
      </c>
    </row>
    <row r="769" spans="13:15" x14ac:dyDescent="0.15">
      <c r="M769" s="170">
        <v>383</v>
      </c>
      <c r="N769" s="170">
        <v>461.16</v>
      </c>
      <c r="O769" s="170">
        <v>367.45</v>
      </c>
    </row>
    <row r="770" spans="13:15" x14ac:dyDescent="0.15">
      <c r="M770" s="170">
        <v>383.5</v>
      </c>
      <c r="N770" s="170">
        <v>461.47</v>
      </c>
      <c r="O770" s="170">
        <v>367.78</v>
      </c>
    </row>
    <row r="771" spans="13:15" x14ac:dyDescent="0.15">
      <c r="M771" s="170">
        <v>384</v>
      </c>
      <c r="N771" s="170">
        <v>461.77</v>
      </c>
      <c r="O771" s="170">
        <v>368.11</v>
      </c>
    </row>
    <row r="772" spans="13:15" x14ac:dyDescent="0.15">
      <c r="M772" s="170">
        <v>384.5</v>
      </c>
      <c r="N772" s="170">
        <v>462.07</v>
      </c>
      <c r="O772" s="170">
        <v>368.44</v>
      </c>
    </row>
    <row r="773" spans="13:15" x14ac:dyDescent="0.15">
      <c r="M773" s="170">
        <v>385</v>
      </c>
      <c r="N773" s="170">
        <v>462.37</v>
      </c>
      <c r="O773" s="170">
        <v>368.77</v>
      </c>
    </row>
    <row r="774" spans="13:15" x14ac:dyDescent="0.15">
      <c r="M774" s="170">
        <v>385.5</v>
      </c>
      <c r="N774" s="170">
        <v>462.67</v>
      </c>
      <c r="O774" s="170">
        <v>369.09</v>
      </c>
    </row>
    <row r="775" spans="13:15" x14ac:dyDescent="0.15">
      <c r="M775" s="170">
        <v>386</v>
      </c>
      <c r="N775" s="170">
        <v>462.98</v>
      </c>
      <c r="O775" s="170">
        <v>369.42</v>
      </c>
    </row>
    <row r="776" spans="13:15" x14ac:dyDescent="0.15">
      <c r="M776" s="170">
        <v>386.5</v>
      </c>
      <c r="N776" s="170">
        <v>463.28</v>
      </c>
      <c r="O776" s="170">
        <v>369.75</v>
      </c>
    </row>
    <row r="777" spans="13:15" x14ac:dyDescent="0.15">
      <c r="M777" s="170">
        <v>387</v>
      </c>
      <c r="N777" s="170">
        <v>463.58</v>
      </c>
      <c r="O777" s="170">
        <v>370.08</v>
      </c>
    </row>
    <row r="778" spans="13:15" x14ac:dyDescent="0.15">
      <c r="M778" s="170">
        <v>387.5</v>
      </c>
      <c r="N778" s="170">
        <v>463.88</v>
      </c>
      <c r="O778" s="170">
        <v>370.4</v>
      </c>
    </row>
    <row r="779" spans="13:15" x14ac:dyDescent="0.15">
      <c r="M779" s="170">
        <v>388</v>
      </c>
      <c r="N779" s="170">
        <v>464.19</v>
      </c>
      <c r="O779" s="170">
        <v>370.73</v>
      </c>
    </row>
    <row r="780" spans="13:15" x14ac:dyDescent="0.15">
      <c r="M780" s="170">
        <v>388.5</v>
      </c>
      <c r="N780" s="170">
        <v>464.49</v>
      </c>
      <c r="O780" s="170">
        <v>371.06</v>
      </c>
    </row>
    <row r="781" spans="13:15" x14ac:dyDescent="0.15">
      <c r="M781" s="170">
        <v>389</v>
      </c>
      <c r="N781" s="170">
        <v>464.79</v>
      </c>
      <c r="O781" s="170">
        <v>371.39</v>
      </c>
    </row>
    <row r="782" spans="13:15" x14ac:dyDescent="0.15">
      <c r="M782" s="170">
        <v>389.5</v>
      </c>
      <c r="N782" s="170">
        <v>465.09</v>
      </c>
      <c r="O782" s="170">
        <v>371.72</v>
      </c>
    </row>
    <row r="783" spans="13:15" x14ac:dyDescent="0.15">
      <c r="M783" s="170">
        <v>390</v>
      </c>
      <c r="N783" s="170">
        <v>465.4</v>
      </c>
      <c r="O783" s="170">
        <v>372.04</v>
      </c>
    </row>
    <row r="784" spans="13:15" x14ac:dyDescent="0.15">
      <c r="M784" s="170">
        <v>390.5</v>
      </c>
      <c r="N784" s="170">
        <v>465.7</v>
      </c>
      <c r="O784" s="170">
        <v>372.37</v>
      </c>
    </row>
    <row r="785" spans="13:15" x14ac:dyDescent="0.15">
      <c r="M785" s="170">
        <v>391</v>
      </c>
      <c r="N785" s="170">
        <v>466</v>
      </c>
      <c r="O785" s="170">
        <v>372.7</v>
      </c>
    </row>
    <row r="786" spans="13:15" x14ac:dyDescent="0.15">
      <c r="M786" s="170">
        <v>391.5</v>
      </c>
      <c r="N786" s="170">
        <v>466.3</v>
      </c>
      <c r="O786" s="170">
        <v>373.03</v>
      </c>
    </row>
    <row r="787" spans="13:15" x14ac:dyDescent="0.15">
      <c r="M787" s="170">
        <v>392</v>
      </c>
      <c r="N787" s="170">
        <v>466.6</v>
      </c>
      <c r="O787" s="170">
        <v>373.36</v>
      </c>
    </row>
    <row r="788" spans="13:15" x14ac:dyDescent="0.15">
      <c r="M788" s="170">
        <v>392.5</v>
      </c>
      <c r="N788" s="170">
        <v>466.91</v>
      </c>
      <c r="O788" s="170">
        <v>373.68</v>
      </c>
    </row>
    <row r="789" spans="13:15" x14ac:dyDescent="0.15">
      <c r="M789" s="170">
        <v>393</v>
      </c>
      <c r="N789" s="170">
        <v>467.21</v>
      </c>
      <c r="O789" s="170">
        <v>374.01</v>
      </c>
    </row>
    <row r="790" spans="13:15" x14ac:dyDescent="0.15">
      <c r="M790" s="170">
        <v>393.5</v>
      </c>
      <c r="N790" s="170">
        <v>467.51</v>
      </c>
      <c r="O790" s="170">
        <v>374.34</v>
      </c>
    </row>
    <row r="791" spans="13:15" x14ac:dyDescent="0.15">
      <c r="M791" s="170">
        <v>394</v>
      </c>
      <c r="N791" s="170">
        <v>467.81</v>
      </c>
      <c r="O791" s="170">
        <v>374.67</v>
      </c>
    </row>
    <row r="792" spans="13:15" x14ac:dyDescent="0.15">
      <c r="M792" s="170">
        <v>394.5</v>
      </c>
      <c r="N792" s="170">
        <v>468.12</v>
      </c>
      <c r="O792" s="170">
        <v>375</v>
      </c>
    </row>
    <row r="793" spans="13:15" x14ac:dyDescent="0.15">
      <c r="M793" s="170">
        <v>395</v>
      </c>
      <c r="N793" s="170">
        <v>468.42</v>
      </c>
      <c r="O793" s="170">
        <v>375.32</v>
      </c>
    </row>
    <row r="794" spans="13:15" x14ac:dyDescent="0.15">
      <c r="M794" s="170">
        <v>395.5</v>
      </c>
      <c r="N794" s="170">
        <v>468.72</v>
      </c>
      <c r="O794" s="170">
        <v>375.65</v>
      </c>
    </row>
    <row r="795" spans="13:15" x14ac:dyDescent="0.15">
      <c r="M795" s="170">
        <v>396</v>
      </c>
      <c r="N795" s="170">
        <v>469.02</v>
      </c>
      <c r="O795" s="170">
        <v>375.98</v>
      </c>
    </row>
    <row r="796" spans="13:15" x14ac:dyDescent="0.15">
      <c r="M796" s="170">
        <v>396.5</v>
      </c>
      <c r="N796" s="170">
        <v>469.33</v>
      </c>
      <c r="O796" s="170">
        <v>376.31</v>
      </c>
    </row>
    <row r="797" spans="13:15" x14ac:dyDescent="0.15">
      <c r="M797" s="170">
        <v>397</v>
      </c>
      <c r="N797" s="170">
        <v>469.63</v>
      </c>
      <c r="O797" s="170">
        <v>376.63</v>
      </c>
    </row>
    <row r="798" spans="13:15" x14ac:dyDescent="0.15">
      <c r="M798" s="170">
        <v>397.5</v>
      </c>
      <c r="N798" s="170">
        <v>469.93</v>
      </c>
      <c r="O798" s="170">
        <v>376.96</v>
      </c>
    </row>
    <row r="799" spans="13:15" x14ac:dyDescent="0.15">
      <c r="M799" s="170">
        <v>398</v>
      </c>
      <c r="N799" s="170">
        <v>470.23</v>
      </c>
      <c r="O799" s="170">
        <v>377.29</v>
      </c>
    </row>
    <row r="800" spans="13:15" x14ac:dyDescent="0.15">
      <c r="M800" s="170">
        <v>398.5</v>
      </c>
      <c r="N800" s="170">
        <v>470.53</v>
      </c>
      <c r="O800" s="170">
        <v>377.62</v>
      </c>
    </row>
    <row r="801" spans="13:15" x14ac:dyDescent="0.15">
      <c r="M801" s="170">
        <v>399</v>
      </c>
      <c r="N801" s="170">
        <v>470.84</v>
      </c>
      <c r="O801" s="170">
        <v>377.95</v>
      </c>
    </row>
    <row r="802" spans="13:15" x14ac:dyDescent="0.15">
      <c r="M802" s="170">
        <v>399.5</v>
      </c>
      <c r="N802" s="170">
        <v>471.14</v>
      </c>
      <c r="O802" s="170">
        <v>378.27</v>
      </c>
    </row>
    <row r="803" spans="13:15" x14ac:dyDescent="0.15">
      <c r="M803" s="170">
        <v>400</v>
      </c>
      <c r="N803" s="170">
        <v>471.44</v>
      </c>
      <c r="O803" s="170">
        <v>378.6</v>
      </c>
    </row>
    <row r="804" spans="13:15" x14ac:dyDescent="0.15">
      <c r="M804" s="170">
        <v>400.5</v>
      </c>
      <c r="N804" s="170">
        <v>471.74</v>
      </c>
      <c r="O804" s="170">
        <v>378.93</v>
      </c>
    </row>
    <row r="805" spans="13:15" x14ac:dyDescent="0.15">
      <c r="M805" s="170">
        <v>401</v>
      </c>
      <c r="N805" s="170">
        <v>472.05</v>
      </c>
      <c r="O805" s="170">
        <v>379.26</v>
      </c>
    </row>
    <row r="806" spans="13:15" x14ac:dyDescent="0.15">
      <c r="M806" s="170">
        <v>401.5</v>
      </c>
      <c r="N806" s="170">
        <v>472.35</v>
      </c>
      <c r="O806" s="170">
        <v>379.59</v>
      </c>
    </row>
    <row r="807" spans="13:15" x14ac:dyDescent="0.15">
      <c r="M807" s="170">
        <v>402</v>
      </c>
      <c r="N807" s="170">
        <v>472.65</v>
      </c>
      <c r="O807" s="170">
        <v>379.91</v>
      </c>
    </row>
    <row r="808" spans="13:15" x14ac:dyDescent="0.15">
      <c r="M808" s="170">
        <v>402.5</v>
      </c>
      <c r="N808" s="170">
        <v>472.95</v>
      </c>
      <c r="O808" s="170">
        <v>380.24</v>
      </c>
    </row>
    <row r="809" spans="13:15" x14ac:dyDescent="0.15">
      <c r="M809" s="170">
        <v>403</v>
      </c>
      <c r="N809" s="170">
        <v>473.26</v>
      </c>
      <c r="O809" s="170">
        <v>380.57</v>
      </c>
    </row>
    <row r="810" spans="13:15" x14ac:dyDescent="0.15">
      <c r="M810" s="170">
        <v>403.5</v>
      </c>
      <c r="N810" s="170">
        <v>473.56</v>
      </c>
      <c r="O810" s="170">
        <v>380.9</v>
      </c>
    </row>
    <row r="811" spans="13:15" x14ac:dyDescent="0.15">
      <c r="M811" s="170">
        <v>404</v>
      </c>
      <c r="N811" s="170">
        <v>473.86</v>
      </c>
      <c r="O811" s="170">
        <v>381.23</v>
      </c>
    </row>
    <row r="812" spans="13:15" x14ac:dyDescent="0.15">
      <c r="M812" s="170">
        <v>404.5</v>
      </c>
      <c r="N812" s="170">
        <v>474.16</v>
      </c>
      <c r="O812" s="170">
        <v>381.55</v>
      </c>
    </row>
    <row r="813" spans="13:15" x14ac:dyDescent="0.15">
      <c r="M813" s="170">
        <v>405</v>
      </c>
      <c r="N813" s="170">
        <v>474.47</v>
      </c>
      <c r="O813" s="170">
        <v>381.88</v>
      </c>
    </row>
    <row r="814" spans="13:15" x14ac:dyDescent="0.15">
      <c r="M814" s="170">
        <v>405.5</v>
      </c>
      <c r="N814" s="170">
        <v>474.77</v>
      </c>
      <c r="O814" s="170">
        <v>382.21</v>
      </c>
    </row>
    <row r="815" spans="13:15" x14ac:dyDescent="0.15">
      <c r="M815" s="170">
        <v>406</v>
      </c>
      <c r="N815" s="170">
        <v>475.07</v>
      </c>
      <c r="O815" s="170">
        <v>382.54</v>
      </c>
    </row>
    <row r="816" spans="13:15" x14ac:dyDescent="0.15">
      <c r="M816" s="170">
        <v>406.5</v>
      </c>
      <c r="N816" s="170">
        <v>475.37</v>
      </c>
      <c r="O816" s="170">
        <v>382.87</v>
      </c>
    </row>
    <row r="817" spans="13:15" x14ac:dyDescent="0.15">
      <c r="M817" s="170">
        <v>407</v>
      </c>
      <c r="N817" s="170">
        <v>475.67</v>
      </c>
      <c r="O817" s="170">
        <v>383.19</v>
      </c>
    </row>
    <row r="818" spans="13:15" x14ac:dyDescent="0.15">
      <c r="M818" s="170">
        <v>407.5</v>
      </c>
      <c r="N818" s="170">
        <v>475.98</v>
      </c>
      <c r="O818" s="170">
        <v>383.52</v>
      </c>
    </row>
    <row r="819" spans="13:15" x14ac:dyDescent="0.15">
      <c r="M819" s="170">
        <v>408</v>
      </c>
      <c r="N819" s="170">
        <v>476.28</v>
      </c>
      <c r="O819" s="170">
        <v>383.85</v>
      </c>
    </row>
    <row r="820" spans="13:15" x14ac:dyDescent="0.15">
      <c r="M820" s="170">
        <v>408.5</v>
      </c>
      <c r="N820" s="170">
        <v>476.58</v>
      </c>
      <c r="O820" s="170">
        <v>384.18</v>
      </c>
    </row>
    <row r="821" spans="13:15" x14ac:dyDescent="0.15">
      <c r="M821" s="170">
        <v>409</v>
      </c>
      <c r="N821" s="170">
        <v>476.88</v>
      </c>
      <c r="O821" s="170">
        <v>384.5</v>
      </c>
    </row>
    <row r="822" spans="13:15" x14ac:dyDescent="0.15">
      <c r="M822" s="170">
        <v>409.5</v>
      </c>
      <c r="N822" s="170">
        <v>477.19</v>
      </c>
      <c r="O822" s="170">
        <v>384.83</v>
      </c>
    </row>
    <row r="823" spans="13:15" x14ac:dyDescent="0.15">
      <c r="M823" s="170">
        <v>410</v>
      </c>
      <c r="N823" s="170">
        <v>477.49</v>
      </c>
      <c r="O823" s="170">
        <v>385.16</v>
      </c>
    </row>
    <row r="824" spans="13:15" x14ac:dyDescent="0.15">
      <c r="M824" s="170">
        <v>410.5</v>
      </c>
      <c r="N824" s="170">
        <v>477.79</v>
      </c>
      <c r="O824" s="170">
        <v>385.49</v>
      </c>
    </row>
    <row r="825" spans="13:15" x14ac:dyDescent="0.15">
      <c r="M825" s="170">
        <v>411</v>
      </c>
      <c r="N825" s="170">
        <v>478.09</v>
      </c>
      <c r="O825" s="170">
        <v>385.82</v>
      </c>
    </row>
    <row r="826" spans="13:15" x14ac:dyDescent="0.15">
      <c r="M826" s="170">
        <v>411.5</v>
      </c>
      <c r="N826" s="170">
        <v>478.4</v>
      </c>
      <c r="O826" s="170">
        <v>386.14</v>
      </c>
    </row>
    <row r="827" spans="13:15" x14ac:dyDescent="0.15">
      <c r="M827" s="170">
        <v>412</v>
      </c>
      <c r="N827" s="170">
        <v>478.7</v>
      </c>
      <c r="O827" s="170">
        <v>386.47</v>
      </c>
    </row>
    <row r="828" spans="13:15" x14ac:dyDescent="0.15">
      <c r="M828" s="170">
        <v>412.5</v>
      </c>
      <c r="N828" s="170">
        <v>479</v>
      </c>
      <c r="O828" s="170">
        <v>386.8</v>
      </c>
    </row>
    <row r="829" spans="13:15" x14ac:dyDescent="0.15">
      <c r="M829" s="170">
        <v>413</v>
      </c>
      <c r="N829" s="170">
        <v>479.3</v>
      </c>
      <c r="O829" s="170">
        <v>387.13</v>
      </c>
    </row>
    <row r="830" spans="13:15" x14ac:dyDescent="0.15">
      <c r="M830" s="170">
        <v>413.5</v>
      </c>
      <c r="N830" s="170">
        <v>479.6</v>
      </c>
      <c r="O830" s="170">
        <v>387.46</v>
      </c>
    </row>
    <row r="831" spans="13:15" x14ac:dyDescent="0.15">
      <c r="M831" s="170">
        <v>414</v>
      </c>
      <c r="N831" s="170">
        <v>479.91</v>
      </c>
      <c r="O831" s="170">
        <v>387.78</v>
      </c>
    </row>
    <row r="832" spans="13:15" x14ac:dyDescent="0.15">
      <c r="M832" s="170">
        <v>414.5</v>
      </c>
      <c r="N832" s="170">
        <v>480.21</v>
      </c>
      <c r="O832" s="170">
        <v>388.11</v>
      </c>
    </row>
    <row r="833" spans="13:15" x14ac:dyDescent="0.15">
      <c r="M833" s="170">
        <v>415</v>
      </c>
      <c r="N833" s="170">
        <v>480.51</v>
      </c>
      <c r="O833" s="170">
        <v>388.44</v>
      </c>
    </row>
    <row r="834" spans="13:15" x14ac:dyDescent="0.15">
      <c r="M834" s="170">
        <v>415.5</v>
      </c>
      <c r="N834" s="170">
        <v>480.81</v>
      </c>
      <c r="O834" s="170">
        <v>388.77</v>
      </c>
    </row>
    <row r="835" spans="13:15" x14ac:dyDescent="0.15">
      <c r="M835" s="170">
        <v>416</v>
      </c>
      <c r="N835" s="170">
        <v>481.12</v>
      </c>
      <c r="O835" s="170">
        <v>389.1</v>
      </c>
    </row>
    <row r="836" spans="13:15" x14ac:dyDescent="0.15">
      <c r="M836" s="170">
        <v>416.5</v>
      </c>
      <c r="N836" s="170">
        <v>481.42</v>
      </c>
      <c r="O836" s="170">
        <v>389.42</v>
      </c>
    </row>
    <row r="837" spans="13:15" x14ac:dyDescent="0.15">
      <c r="M837" s="170">
        <v>417</v>
      </c>
      <c r="N837" s="170">
        <v>481.72</v>
      </c>
      <c r="O837" s="170">
        <v>389.75</v>
      </c>
    </row>
    <row r="838" spans="13:15" x14ac:dyDescent="0.15">
      <c r="M838" s="170">
        <v>417.5</v>
      </c>
      <c r="N838" s="170">
        <v>482.02</v>
      </c>
      <c r="O838" s="170">
        <v>390.08</v>
      </c>
    </row>
    <row r="839" spans="13:15" x14ac:dyDescent="0.15">
      <c r="M839" s="170">
        <v>418</v>
      </c>
      <c r="N839" s="170">
        <v>482.33</v>
      </c>
      <c r="O839" s="170">
        <v>390.41</v>
      </c>
    </row>
    <row r="840" spans="13:15" x14ac:dyDescent="0.15">
      <c r="M840" s="170">
        <v>418.5</v>
      </c>
      <c r="N840" s="170">
        <v>482.63</v>
      </c>
      <c r="O840" s="170">
        <v>390.73</v>
      </c>
    </row>
    <row r="841" spans="13:15" x14ac:dyDescent="0.15">
      <c r="M841" s="170">
        <v>419</v>
      </c>
      <c r="N841" s="170">
        <v>482.93</v>
      </c>
      <c r="O841" s="170">
        <v>391.06</v>
      </c>
    </row>
    <row r="842" spans="13:15" x14ac:dyDescent="0.15">
      <c r="M842" s="170">
        <v>419.5</v>
      </c>
      <c r="N842" s="170">
        <v>483.23</v>
      </c>
      <c r="O842" s="170">
        <v>391.39</v>
      </c>
    </row>
    <row r="843" spans="13:15" x14ac:dyDescent="0.15">
      <c r="M843" s="170">
        <v>420</v>
      </c>
      <c r="N843" s="170">
        <v>483.53</v>
      </c>
      <c r="O843" s="170">
        <v>391.72</v>
      </c>
    </row>
    <row r="844" spans="13:15" x14ac:dyDescent="0.15">
      <c r="M844" s="170">
        <v>420.5</v>
      </c>
      <c r="N844" s="170">
        <v>483.84</v>
      </c>
      <c r="O844" s="170">
        <v>392.05</v>
      </c>
    </row>
    <row r="845" spans="13:15" x14ac:dyDescent="0.15">
      <c r="M845" s="170">
        <v>421</v>
      </c>
      <c r="N845" s="170">
        <v>484.14</v>
      </c>
      <c r="O845" s="170">
        <v>392.37</v>
      </c>
    </row>
    <row r="846" spans="13:15" x14ac:dyDescent="0.15">
      <c r="M846" s="170">
        <v>421.5</v>
      </c>
      <c r="N846" s="170">
        <v>484.44</v>
      </c>
      <c r="O846" s="170">
        <v>392.7</v>
      </c>
    </row>
    <row r="847" spans="13:15" x14ac:dyDescent="0.15">
      <c r="M847" s="170">
        <v>422</v>
      </c>
      <c r="N847" s="170">
        <v>484.74</v>
      </c>
      <c r="O847" s="170">
        <v>393.03</v>
      </c>
    </row>
    <row r="848" spans="13:15" x14ac:dyDescent="0.15">
      <c r="M848" s="170">
        <v>422.5</v>
      </c>
      <c r="N848" s="170">
        <v>485.05</v>
      </c>
      <c r="O848" s="170">
        <v>393.36</v>
      </c>
    </row>
    <row r="849" spans="13:15" x14ac:dyDescent="0.15">
      <c r="M849" s="170">
        <v>423</v>
      </c>
      <c r="N849" s="170">
        <v>485.35</v>
      </c>
      <c r="O849" s="170">
        <v>393.69</v>
      </c>
    </row>
    <row r="850" spans="13:15" x14ac:dyDescent="0.15">
      <c r="M850" s="170">
        <v>423.5</v>
      </c>
      <c r="N850" s="170">
        <v>485.65</v>
      </c>
      <c r="O850" s="170">
        <v>394.01</v>
      </c>
    </row>
    <row r="851" spans="13:15" x14ac:dyDescent="0.15">
      <c r="M851" s="170">
        <v>424</v>
      </c>
      <c r="N851" s="170">
        <v>485.95</v>
      </c>
      <c r="O851" s="170">
        <v>394.34</v>
      </c>
    </row>
    <row r="852" spans="13:15" x14ac:dyDescent="0.15">
      <c r="M852" s="170">
        <v>424.5</v>
      </c>
      <c r="N852" s="170">
        <v>486.26</v>
      </c>
      <c r="O852" s="170">
        <v>394.67</v>
      </c>
    </row>
    <row r="853" spans="13:15" x14ac:dyDescent="0.15">
      <c r="M853" s="170">
        <v>425</v>
      </c>
      <c r="N853" s="170">
        <v>486.56</v>
      </c>
      <c r="O853" s="170">
        <v>395</v>
      </c>
    </row>
    <row r="854" spans="13:15" x14ac:dyDescent="0.15">
      <c r="M854" s="170">
        <v>425.5</v>
      </c>
      <c r="N854" s="170">
        <v>486.86</v>
      </c>
      <c r="O854" s="170">
        <v>395.33</v>
      </c>
    </row>
    <row r="855" spans="13:15" x14ac:dyDescent="0.15">
      <c r="M855" s="170">
        <v>426</v>
      </c>
      <c r="N855" s="170">
        <v>487.16</v>
      </c>
      <c r="O855" s="170">
        <v>395.65</v>
      </c>
    </row>
    <row r="856" spans="13:15" x14ac:dyDescent="0.15">
      <c r="M856" s="170">
        <v>426.5</v>
      </c>
      <c r="N856" s="170">
        <v>487.47</v>
      </c>
      <c r="O856" s="170">
        <v>395.98</v>
      </c>
    </row>
    <row r="857" spans="13:15" x14ac:dyDescent="0.15">
      <c r="M857" s="170">
        <v>427</v>
      </c>
      <c r="N857" s="170">
        <v>487.77</v>
      </c>
      <c r="O857" s="170">
        <v>396.31</v>
      </c>
    </row>
    <row r="858" spans="13:15" x14ac:dyDescent="0.15">
      <c r="M858" s="170">
        <v>427.5</v>
      </c>
      <c r="N858" s="170">
        <v>488.07</v>
      </c>
      <c r="O858" s="170">
        <v>396.64</v>
      </c>
    </row>
    <row r="859" spans="13:15" x14ac:dyDescent="0.15">
      <c r="M859" s="170">
        <v>428</v>
      </c>
      <c r="N859" s="170">
        <v>488.37</v>
      </c>
      <c r="O859" s="170">
        <v>396.97</v>
      </c>
    </row>
    <row r="860" spans="13:15" x14ac:dyDescent="0.15">
      <c r="M860" s="170">
        <v>428.5</v>
      </c>
      <c r="N860" s="170">
        <v>488.67</v>
      </c>
      <c r="O860" s="170">
        <v>397.29</v>
      </c>
    </row>
    <row r="861" spans="13:15" x14ac:dyDescent="0.15">
      <c r="M861" s="170">
        <v>429</v>
      </c>
      <c r="N861" s="170">
        <v>488.98</v>
      </c>
      <c r="O861" s="170">
        <v>397.62</v>
      </c>
    </row>
    <row r="862" spans="13:15" x14ac:dyDescent="0.15">
      <c r="M862" s="170">
        <v>429.5</v>
      </c>
      <c r="N862" s="170">
        <v>489.28</v>
      </c>
      <c r="O862" s="170">
        <v>397.95</v>
      </c>
    </row>
    <row r="863" spans="13:15" x14ac:dyDescent="0.15">
      <c r="M863" s="170">
        <v>430</v>
      </c>
      <c r="N863" s="170">
        <v>489.58</v>
      </c>
      <c r="O863" s="170">
        <v>398.28</v>
      </c>
    </row>
    <row r="864" spans="13:15" x14ac:dyDescent="0.15">
      <c r="M864" s="170">
        <v>430.5</v>
      </c>
      <c r="N864" s="170">
        <v>489.88</v>
      </c>
      <c r="O864" s="170">
        <v>398.6</v>
      </c>
    </row>
    <row r="865" spans="13:15" x14ac:dyDescent="0.15">
      <c r="M865" s="170">
        <v>431</v>
      </c>
      <c r="N865" s="170">
        <v>490.19</v>
      </c>
      <c r="O865" s="170">
        <v>398.93</v>
      </c>
    </row>
    <row r="866" spans="13:15" x14ac:dyDescent="0.15">
      <c r="M866" s="170">
        <v>431.5</v>
      </c>
      <c r="N866" s="170">
        <v>490.49</v>
      </c>
      <c r="O866" s="170">
        <v>399.26</v>
      </c>
    </row>
    <row r="867" spans="13:15" x14ac:dyDescent="0.15">
      <c r="M867" s="170">
        <v>432</v>
      </c>
      <c r="N867" s="170">
        <v>490.79</v>
      </c>
      <c r="O867" s="170">
        <v>399.59</v>
      </c>
    </row>
    <row r="868" spans="13:15" x14ac:dyDescent="0.15">
      <c r="M868" s="170">
        <v>432.5</v>
      </c>
      <c r="N868" s="170">
        <v>491.09</v>
      </c>
      <c r="O868" s="170">
        <v>399.92</v>
      </c>
    </row>
    <row r="869" spans="13:15" x14ac:dyDescent="0.15">
      <c r="M869" s="170">
        <v>433</v>
      </c>
      <c r="N869" s="170">
        <v>491.4</v>
      </c>
      <c r="O869" s="170">
        <v>400.24</v>
      </c>
    </row>
    <row r="870" spans="13:15" x14ac:dyDescent="0.15">
      <c r="M870" s="170">
        <v>433.5</v>
      </c>
      <c r="N870" s="170">
        <v>491.7</v>
      </c>
      <c r="O870" s="170">
        <v>400.57</v>
      </c>
    </row>
    <row r="871" spans="13:15" x14ac:dyDescent="0.15">
      <c r="M871" s="170">
        <v>434</v>
      </c>
      <c r="N871" s="170">
        <v>492</v>
      </c>
      <c r="O871" s="170">
        <v>400.9</v>
      </c>
    </row>
    <row r="872" spans="13:15" x14ac:dyDescent="0.15">
      <c r="M872" s="170">
        <v>434.5</v>
      </c>
      <c r="N872" s="170">
        <v>492.3</v>
      </c>
      <c r="O872" s="170">
        <v>401.23</v>
      </c>
    </row>
    <row r="873" spans="13:15" x14ac:dyDescent="0.15">
      <c r="M873" s="170">
        <v>435</v>
      </c>
      <c r="N873" s="170">
        <v>492.6</v>
      </c>
      <c r="O873" s="170">
        <v>401.56</v>
      </c>
    </row>
    <row r="874" spans="13:15" x14ac:dyDescent="0.15">
      <c r="M874" s="170">
        <v>435.5</v>
      </c>
      <c r="N874" s="170">
        <v>492.91</v>
      </c>
      <c r="O874" s="170">
        <v>401.88</v>
      </c>
    </row>
    <row r="875" spans="13:15" x14ac:dyDescent="0.15">
      <c r="M875" s="170">
        <v>436</v>
      </c>
      <c r="N875" s="170">
        <v>493.21</v>
      </c>
      <c r="O875" s="170">
        <v>402.21</v>
      </c>
    </row>
    <row r="876" spans="13:15" x14ac:dyDescent="0.15">
      <c r="M876" s="170">
        <v>436.5</v>
      </c>
      <c r="N876" s="170">
        <v>493.51</v>
      </c>
      <c r="O876" s="170">
        <v>402.54</v>
      </c>
    </row>
    <row r="877" spans="13:15" x14ac:dyDescent="0.15">
      <c r="M877" s="170">
        <v>437</v>
      </c>
      <c r="N877" s="170">
        <v>493.81</v>
      </c>
      <c r="O877" s="170">
        <v>402.87</v>
      </c>
    </row>
    <row r="878" spans="13:15" x14ac:dyDescent="0.15">
      <c r="M878" s="170">
        <v>437.5</v>
      </c>
      <c r="N878" s="170">
        <v>494.12</v>
      </c>
      <c r="O878" s="170">
        <v>403.2</v>
      </c>
    </row>
    <row r="879" spans="13:15" x14ac:dyDescent="0.15">
      <c r="M879" s="170">
        <v>438</v>
      </c>
      <c r="N879" s="170">
        <v>494.42</v>
      </c>
      <c r="O879" s="170">
        <v>403.52</v>
      </c>
    </row>
    <row r="880" spans="13:15" x14ac:dyDescent="0.15">
      <c r="M880" s="170">
        <v>438.5</v>
      </c>
      <c r="N880" s="170">
        <v>494.72</v>
      </c>
      <c r="O880" s="170">
        <v>403.85</v>
      </c>
    </row>
    <row r="881" spans="13:15" x14ac:dyDescent="0.15">
      <c r="M881" s="170">
        <v>439</v>
      </c>
      <c r="N881" s="170">
        <v>495.02</v>
      </c>
      <c r="O881" s="170">
        <v>404.18</v>
      </c>
    </row>
    <row r="882" spans="13:15" x14ac:dyDescent="0.15">
      <c r="M882" s="170">
        <v>439.5</v>
      </c>
      <c r="N882" s="170">
        <v>495.33</v>
      </c>
      <c r="O882" s="170">
        <v>404.51</v>
      </c>
    </row>
    <row r="883" spans="13:15" x14ac:dyDescent="0.15">
      <c r="M883" s="170">
        <v>440</v>
      </c>
      <c r="N883" s="170">
        <v>495.63</v>
      </c>
      <c r="O883" s="170">
        <v>404.83</v>
      </c>
    </row>
    <row r="884" spans="13:15" x14ac:dyDescent="0.15">
      <c r="M884" s="170">
        <v>440.5</v>
      </c>
      <c r="N884" s="170">
        <v>495.93</v>
      </c>
      <c r="O884" s="170">
        <v>405.16</v>
      </c>
    </row>
    <row r="885" spans="13:15" x14ac:dyDescent="0.15">
      <c r="M885" s="170">
        <v>441</v>
      </c>
      <c r="N885" s="170">
        <v>496.23</v>
      </c>
      <c r="O885" s="170">
        <v>405.49</v>
      </c>
    </row>
    <row r="886" spans="13:15" x14ac:dyDescent="0.15">
      <c r="M886" s="170">
        <v>441.5</v>
      </c>
      <c r="N886" s="170">
        <v>496.53</v>
      </c>
      <c r="O886" s="170">
        <v>405.82</v>
      </c>
    </row>
    <row r="887" spans="13:15" x14ac:dyDescent="0.15">
      <c r="M887" s="170">
        <v>442</v>
      </c>
      <c r="N887" s="170">
        <v>496.84</v>
      </c>
      <c r="O887" s="170">
        <v>406.15</v>
      </c>
    </row>
    <row r="888" spans="13:15" x14ac:dyDescent="0.15">
      <c r="M888" s="170">
        <v>442.5</v>
      </c>
      <c r="N888" s="170">
        <v>497.14</v>
      </c>
      <c r="O888" s="170">
        <v>406.47</v>
      </c>
    </row>
    <row r="889" spans="13:15" x14ac:dyDescent="0.15">
      <c r="M889" s="170">
        <v>443</v>
      </c>
      <c r="N889" s="170">
        <v>497.44</v>
      </c>
      <c r="O889" s="170">
        <v>406.8</v>
      </c>
    </row>
    <row r="890" spans="13:15" x14ac:dyDescent="0.15">
      <c r="M890" s="170">
        <v>443.5</v>
      </c>
      <c r="N890" s="170">
        <v>497.74</v>
      </c>
      <c r="O890" s="170">
        <v>407.13</v>
      </c>
    </row>
    <row r="891" spans="13:15" x14ac:dyDescent="0.15">
      <c r="M891" s="170">
        <v>444</v>
      </c>
      <c r="N891" s="170">
        <v>498.05</v>
      </c>
      <c r="O891" s="170">
        <v>407.46</v>
      </c>
    </row>
    <row r="892" spans="13:15" x14ac:dyDescent="0.15">
      <c r="M892" s="170">
        <v>444.5</v>
      </c>
      <c r="N892" s="170">
        <v>498.35</v>
      </c>
      <c r="O892" s="170">
        <v>407.79</v>
      </c>
    </row>
    <row r="893" spans="13:15" x14ac:dyDescent="0.15">
      <c r="M893" s="170">
        <v>445</v>
      </c>
      <c r="N893" s="170">
        <v>498.65</v>
      </c>
      <c r="O893" s="170">
        <v>408.11</v>
      </c>
    </row>
    <row r="894" spans="13:15" x14ac:dyDescent="0.15">
      <c r="M894" s="170">
        <v>445.5</v>
      </c>
      <c r="N894" s="170">
        <v>498.95</v>
      </c>
      <c r="O894" s="170">
        <v>408.44</v>
      </c>
    </row>
    <row r="895" spans="13:15" x14ac:dyDescent="0.15">
      <c r="M895" s="170">
        <v>446</v>
      </c>
      <c r="N895" s="170">
        <v>499.26</v>
      </c>
      <c r="O895" s="170">
        <v>408.77</v>
      </c>
    </row>
    <row r="896" spans="13:15" x14ac:dyDescent="0.15">
      <c r="M896" s="170">
        <v>446.5</v>
      </c>
      <c r="N896" s="170">
        <v>499.56</v>
      </c>
      <c r="O896" s="170">
        <v>409.1</v>
      </c>
    </row>
    <row r="897" spans="13:15" x14ac:dyDescent="0.15">
      <c r="M897" s="170">
        <v>447</v>
      </c>
      <c r="N897" s="170">
        <v>499.86</v>
      </c>
      <c r="O897" s="170">
        <v>409.43</v>
      </c>
    </row>
    <row r="898" spans="13:15" x14ac:dyDescent="0.15">
      <c r="M898" s="170">
        <v>447.5</v>
      </c>
      <c r="N898" s="170">
        <v>500.16</v>
      </c>
      <c r="O898" s="170">
        <v>409.75</v>
      </c>
    </row>
    <row r="899" spans="13:15" x14ac:dyDescent="0.15">
      <c r="M899" s="170">
        <v>448</v>
      </c>
      <c r="N899" s="170">
        <v>500.47</v>
      </c>
      <c r="O899" s="170">
        <v>410.08</v>
      </c>
    </row>
    <row r="900" spans="13:15" x14ac:dyDescent="0.15">
      <c r="M900" s="170">
        <v>448.5</v>
      </c>
      <c r="N900" s="170">
        <v>500.77</v>
      </c>
      <c r="O900" s="170">
        <v>410.41</v>
      </c>
    </row>
    <row r="901" spans="13:15" x14ac:dyDescent="0.15">
      <c r="M901" s="170">
        <v>449</v>
      </c>
      <c r="N901" s="170">
        <v>501.07</v>
      </c>
      <c r="O901" s="170">
        <v>410.74</v>
      </c>
    </row>
    <row r="902" spans="13:15" x14ac:dyDescent="0.15">
      <c r="M902" s="170">
        <v>449.5</v>
      </c>
      <c r="N902" s="170">
        <v>501.37</v>
      </c>
      <c r="O902" s="170">
        <v>411.07</v>
      </c>
    </row>
    <row r="903" spans="13:15" x14ac:dyDescent="0.15">
      <c r="M903" s="170">
        <v>450</v>
      </c>
      <c r="N903" s="170">
        <v>501.67</v>
      </c>
      <c r="O903" s="170">
        <v>411.39</v>
      </c>
    </row>
    <row r="904" spans="13:15" x14ac:dyDescent="0.15">
      <c r="M904" s="170">
        <v>450.5</v>
      </c>
      <c r="N904" s="170">
        <v>501.98</v>
      </c>
      <c r="O904" s="170">
        <v>411.72</v>
      </c>
    </row>
  </sheetData>
  <mergeCells count="2">
    <mergeCell ref="H6:I6"/>
    <mergeCell ref="H7:I7"/>
  </mergeCells>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直結直圧式</vt:lpstr>
      <vt:lpstr>直結増圧式</vt:lpstr>
      <vt:lpstr>受水槽式</vt:lpstr>
      <vt:lpstr>データ(編集しないでください)</vt:lpstr>
      <vt:lpstr>受水槽式!Print_Area</vt:lpstr>
      <vt:lpstr>直結増圧式!Print_Area</vt:lpstr>
      <vt:lpstr>直結直圧式!Print_Area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高槻市水道部</dc:creator>
  <cp:lastModifiedBy>高槻市</cp:lastModifiedBy>
  <cp:lastPrinted>2023-03-23T06:46:59Z</cp:lastPrinted>
  <dcterms:created xsi:type="dcterms:W3CDTF">1999-10-28T05:52:56Z</dcterms:created>
  <dcterms:modified xsi:type="dcterms:W3CDTF">2023-03-30T01:13:31Z</dcterms:modified>
</cp:coreProperties>
</file>